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Ponto ótimo para renovação do canavial/"/>
    </mc:Choice>
  </mc:AlternateContent>
  <xr:revisionPtr revIDLastSave="379" documentId="11_7D20C6382BA62CE4138D6C03449A09229FA68417" xr6:coauthVersionLast="46" xr6:coauthVersionMax="46" xr10:uidLastSave="{2DBB789F-4BC4-4C3F-99E2-AC40979327CA}"/>
  <bookViews>
    <workbookView xWindow="-120" yWindow="-120" windowWidth="38640" windowHeight="15840" activeTab="1" xr2:uid="{00000000-000D-0000-FFFF-FFFF00000000}"/>
  </bookViews>
  <sheets>
    <sheet name="Apresentação" sheetId="1" r:id="rId1"/>
    <sheet name="Exemplo" sheetId="2" r:id="rId2"/>
    <sheet name="Cálculo do ponto de renovaçã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H11" i="4" l="1"/>
  <c r="H9" i="4"/>
  <c r="H18" i="4"/>
  <c r="H10" i="4"/>
  <c r="H17" i="4"/>
  <c r="H16" i="4"/>
  <c r="H15" i="4"/>
  <c r="H14" i="4"/>
  <c r="H13" i="4"/>
  <c r="D39" i="4" s="1"/>
  <c r="H12" i="4"/>
  <c r="H9" i="2"/>
  <c r="D36" i="2"/>
  <c r="D43" i="4" l="1"/>
  <c r="D42" i="4"/>
  <c r="H18" i="2" l="1"/>
  <c r="H17" i="2"/>
  <c r="H16" i="2"/>
  <c r="H15" i="2"/>
  <c r="H14" i="2"/>
  <c r="H13" i="2"/>
  <c r="H12" i="2"/>
  <c r="H11" i="2"/>
  <c r="H10" i="2"/>
  <c r="D26" i="2" l="1"/>
  <c r="D22" i="2"/>
  <c r="D30" i="2" l="1"/>
  <c r="D29" i="2"/>
  <c r="D28" i="2"/>
  <c r="D27" i="2"/>
  <c r="D25" i="2"/>
  <c r="D24" i="2"/>
  <c r="D23" i="2"/>
  <c r="D18" i="2"/>
  <c r="D17" i="2"/>
  <c r="D16" i="2"/>
  <c r="D11" i="2"/>
  <c r="D10" i="2"/>
  <c r="D9" i="2"/>
  <c r="D12" i="2" s="1"/>
  <c r="D39" i="2" l="1"/>
  <c r="D43" i="2" s="1"/>
  <c r="D42" i="2" l="1"/>
</calcChain>
</file>

<file path=xl/sharedStrings.xml><?xml version="1.0" encoding="utf-8"?>
<sst xmlns="http://schemas.openxmlformats.org/spreadsheetml/2006/main" count="92" uniqueCount="47">
  <si>
    <t>Custos do Canavial (R$/ha)</t>
  </si>
  <si>
    <t>Custo anual da terra</t>
  </si>
  <si>
    <t>Custos da cana planta (R$/ha)</t>
  </si>
  <si>
    <t>Custo do canavial nos cortes (R$/t)</t>
  </si>
  <si>
    <t>Custo do preparo de solo</t>
  </si>
  <si>
    <t>1º</t>
  </si>
  <si>
    <t>Custo do plantio</t>
  </si>
  <si>
    <t>até o 2º</t>
  </si>
  <si>
    <t>Custo de tratos de cana planta</t>
  </si>
  <si>
    <t>até o 3º</t>
  </si>
  <si>
    <t>Custo de formação do canavial (R$/ha) =</t>
  </si>
  <si>
    <t>até o 4º</t>
  </si>
  <si>
    <t>até o 5º</t>
  </si>
  <si>
    <t xml:space="preserve">Custos do Canavial </t>
  </si>
  <si>
    <t>até o 6º</t>
  </si>
  <si>
    <t>Custo anual da terra (R$/ha)</t>
  </si>
  <si>
    <t>até o 7º</t>
  </si>
  <si>
    <t>Custo anual de tratos culturais de cana soca (R$/ha)</t>
  </si>
  <si>
    <t>até o 8º</t>
  </si>
  <si>
    <t>Custo de CTT (R$/ton)</t>
  </si>
  <si>
    <t>até o 9º</t>
  </si>
  <si>
    <t>Custo anual de administração agrícola (R$/ha)</t>
  </si>
  <si>
    <t>até o 10º</t>
  </si>
  <si>
    <t>Produtívidade do canavial nos diferentes cortes (t/ha)</t>
  </si>
  <si>
    <t>1º Corte (cana-de-ano-e-meio)</t>
  </si>
  <si>
    <t>2º Corte</t>
  </si>
  <si>
    <t>3º Corte</t>
  </si>
  <si>
    <t>4º Corte</t>
  </si>
  <si>
    <t>5º Corte</t>
  </si>
  <si>
    <t>6º Corte</t>
  </si>
  <si>
    <t>7º Corte</t>
  </si>
  <si>
    <t>8º Corte</t>
  </si>
  <si>
    <t>9º Corte</t>
  </si>
  <si>
    <t>10º Corte</t>
  </si>
  <si>
    <t>Coloque abaixo o corte com menor custo por tonelada e a rentabilidade na conversão da sua cana para os produtos industriais (álcool e áçucar):</t>
  </si>
  <si>
    <t>Consideração da indústria (t/ha)</t>
  </si>
  <si>
    <t>Custo agrícola no corte de interesse (R$/t)</t>
  </si>
  <si>
    <t>Custo industrial (R$/t)</t>
  </si>
  <si>
    <t>Custo administrativo industrial (R$/t)</t>
  </si>
  <si>
    <t>Custo total (R$/t) =</t>
  </si>
  <si>
    <t>Conversão para álcool hidratado (l/t)</t>
  </si>
  <si>
    <t>Conversão para açúcar (Kg/t)</t>
  </si>
  <si>
    <t>Custo por litro de álcool hidratado =</t>
  </si>
  <si>
    <t>Custo por Kg de açúcar =</t>
  </si>
  <si>
    <t>Aqui temos um exemplo de como ficará sua planilha. Coloque nas células amarelas as informações do seu canavial. Em geral, o corte com menor custo por tonelada de cana é o mais indicado para a renovação, mas considere também sua rentabilidade (preço da tonelada subtraído pelos custos de produção) e o capital disponível.</t>
  </si>
  <si>
    <t>Coloque nas células amarelas as informações do seu canavial. Em geral, o corte com menor custo por tonelada de cana é o mais indicado para a renovação, mas considere também sua rentabilidade (preço da tonelada subtraído pelos custos de produção) e o capital disponível.</t>
  </si>
  <si>
    <t>CÁLCULO DO PONTO ÓTIMO DE RENOVAÇÃO DO CANAVIAL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</si>
</sst>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#,##0.0000"/>
    <numFmt numFmtId="167" formatCode="_(* #,##0.0000_);_(* \(#,##0.0000\);_(* &quot;-&quot;??_);_(@_)"/>
    <numFmt numFmtId="168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4"/>
      <color indexed="49"/>
      <name val="Arial"/>
      <family val="2"/>
      <charset val="1"/>
    </font>
    <font>
      <sz val="13"/>
      <name val="Arial"/>
      <family val="2"/>
      <charset val="1"/>
    </font>
    <font>
      <sz val="28"/>
      <color indexed="49"/>
      <name val="Arial"/>
      <family val="2"/>
      <charset val="1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2"/>
      <color rgb="FF005F6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5F61"/>
      <name val="Calibri"/>
      <family val="2"/>
      <scheme val="minor"/>
    </font>
    <font>
      <sz val="12"/>
      <color rgb="FF777777"/>
      <name val="Calibri"/>
      <family val="2"/>
      <scheme val="minor"/>
    </font>
    <font>
      <b/>
      <sz val="16"/>
      <color rgb="FF005F6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EEDCB"/>
        <bgColor indexed="64"/>
      </patternFill>
    </fill>
    <fill>
      <patternFill patternType="solid">
        <fgColor rgb="FF00C65E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43" fontId="2" fillId="0" borderId="0" xfId="0" applyNumberFormat="1" applyFont="1" applyFill="1" applyBorder="1"/>
    <xf numFmtId="0" fontId="0" fillId="0" borderId="0" xfId="0" applyFill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/>
    <xf numFmtId="0" fontId="0" fillId="0" borderId="0" xfId="0" applyFont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2" fillId="0" borderId="0" xfId="3" applyNumberFormat="1" applyFont="1" applyFill="1" applyBorder="1"/>
    <xf numFmtId="0" fontId="0" fillId="0" borderId="0" xfId="0" applyFont="1" applyFill="1" applyBorder="1"/>
    <xf numFmtId="0" fontId="8" fillId="0" borderId="0" xfId="0" applyFont="1" applyFill="1"/>
    <xf numFmtId="44" fontId="8" fillId="0" borderId="0" xfId="2" applyFont="1" applyFill="1"/>
    <xf numFmtId="165" fontId="9" fillId="0" borderId="0" xfId="0" applyNumberFormat="1" applyFont="1" applyFill="1" applyBorder="1"/>
    <xf numFmtId="43" fontId="0" fillId="0" borderId="0" xfId="0" applyNumberFormat="1" applyFont="1"/>
    <xf numFmtId="4" fontId="11" fillId="0" borderId="0" xfId="3" applyNumberFormat="1" applyFont="1" applyFill="1" applyBorder="1"/>
    <xf numFmtId="43" fontId="9" fillId="0" borderId="0" xfId="1" applyFont="1" applyFill="1" applyBorder="1"/>
    <xf numFmtId="166" fontId="2" fillId="0" borderId="0" xfId="3" applyNumberFormat="1" applyFont="1" applyFill="1" applyBorder="1"/>
    <xf numFmtId="167" fontId="9" fillId="0" borderId="0" xfId="1" applyNumberFormat="1" applyFont="1" applyFill="1" applyBorder="1"/>
    <xf numFmtId="0" fontId="10" fillId="0" borderId="0" xfId="0" applyFont="1" applyFill="1"/>
    <xf numFmtId="44" fontId="10" fillId="0" borderId="0" xfId="2" applyFont="1" applyFill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14" fillId="0" borderId="0" xfId="0" applyFont="1"/>
    <xf numFmtId="43" fontId="14" fillId="0" borderId="0" xfId="0" applyNumberFormat="1" applyFont="1"/>
    <xf numFmtId="0" fontId="13" fillId="0" borderId="0" xfId="0" applyFont="1" applyFill="1"/>
    <xf numFmtId="44" fontId="13" fillId="0" borderId="0" xfId="2" applyFont="1" applyFill="1"/>
    <xf numFmtId="0" fontId="15" fillId="0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15" fillId="0" borderId="0" xfId="0" applyFont="1" applyFill="1" applyBorder="1"/>
    <xf numFmtId="0" fontId="16" fillId="3" borderId="0" xfId="0" applyFont="1" applyFill="1" applyBorder="1" applyAlignment="1">
      <alignment horizontal="center"/>
    </xf>
    <xf numFmtId="44" fontId="17" fillId="0" borderId="0" xfId="2" applyFont="1" applyFill="1" applyBorder="1"/>
    <xf numFmtId="0" fontId="13" fillId="5" borderId="0" xfId="0" applyFont="1" applyFill="1" applyBorder="1" applyAlignment="1">
      <alignment horizontal="center"/>
    </xf>
    <xf numFmtId="44" fontId="13" fillId="5" borderId="0" xfId="2" applyFont="1" applyFill="1" applyBorder="1"/>
    <xf numFmtId="44" fontId="12" fillId="4" borderId="0" xfId="2" applyFont="1" applyFill="1" applyBorder="1" applyProtection="1">
      <protection locked="0"/>
    </xf>
    <xf numFmtId="44" fontId="12" fillId="4" borderId="0" xfId="2" applyFont="1" applyFill="1" applyBorder="1" applyAlignment="1" applyProtection="1">
      <alignment horizontal="left"/>
      <protection locked="0"/>
    </xf>
    <xf numFmtId="1" fontId="12" fillId="4" borderId="0" xfId="0" applyNumberFormat="1" applyFont="1" applyFill="1" applyBorder="1" applyAlignment="1" applyProtection="1">
      <alignment horizontal="center"/>
      <protection locked="0"/>
    </xf>
    <xf numFmtId="0" fontId="13" fillId="5" borderId="0" xfId="0" applyFont="1" applyFill="1" applyBorder="1"/>
    <xf numFmtId="164" fontId="13" fillId="5" borderId="0" xfId="0" applyNumberFormat="1" applyFont="1" applyFill="1" applyBorder="1"/>
    <xf numFmtId="0" fontId="12" fillId="4" borderId="0" xfId="0" applyFont="1" applyFill="1" applyBorder="1" applyProtection="1">
      <protection locked="0"/>
    </xf>
    <xf numFmtId="168" fontId="12" fillId="4" borderId="0" xfId="0" applyNumberFormat="1" applyFont="1" applyFill="1" applyBorder="1" applyProtection="1">
      <protection locked="0"/>
    </xf>
    <xf numFmtId="2" fontId="13" fillId="5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wrapText="1"/>
    </xf>
    <xf numFmtId="0" fontId="19" fillId="0" borderId="0" xfId="0" applyFont="1" applyAlignment="1">
      <alignment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F5F5F5"/>
      <color rgb="FF00C65E"/>
      <color rgb="FF005F61"/>
      <color rgb="FFFEEDCB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>
                <a:solidFill>
                  <a:srgbClr val="005F61"/>
                </a:solidFill>
              </a:rPr>
              <a:t>Custo acumulado da cana em cada corte (R$/t)</a:t>
            </a:r>
          </a:p>
        </c:rich>
      </c:tx>
      <c:layout>
        <c:manualLayout>
          <c:xMode val="edge"/>
          <c:yMode val="edge"/>
          <c:x val="0.21069159899797171"/>
          <c:y val="0.106098559074300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6461194768309"/>
          <c:y val="0.22862180776786348"/>
          <c:w val="0.84918565722951111"/>
          <c:h val="0.626766793910766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F6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14408647716746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D0-4465-AED3-E837038CDE0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1º</c:v>
              </c:pt>
              <c:pt idx="1">
                <c:v>até o 2º</c:v>
              </c:pt>
              <c:pt idx="2">
                <c:v>até o 3º</c:v>
              </c:pt>
              <c:pt idx="3">
                <c:v>até o 4º</c:v>
              </c:pt>
              <c:pt idx="4">
                <c:v>até o 5º</c:v>
              </c:pt>
              <c:pt idx="5">
                <c:v>até o 6º</c:v>
              </c:pt>
              <c:pt idx="6">
                <c:v>até o 7º</c:v>
              </c:pt>
              <c:pt idx="7">
                <c:v>até o 8º</c:v>
              </c:pt>
              <c:pt idx="8">
                <c:v>até o 9º</c:v>
              </c:pt>
              <c:pt idx="9">
                <c:v>até o 10º</c:v>
              </c:pt>
            </c:strLit>
          </c:cat>
          <c:val>
            <c:numRef>
              <c:f>Exemplo!$H$9:$H$18</c:f>
              <c:numCache>
                <c:formatCode>0.00</c:formatCode>
                <c:ptCount val="10"/>
                <c:pt idx="0">
                  <c:v>152.48237498277149</c:v>
                </c:pt>
                <c:pt idx="1">
                  <c:v>113.68808400763959</c:v>
                </c:pt>
                <c:pt idx="2">
                  <c:v>102.51432038127092</c:v>
                </c:pt>
                <c:pt idx="3">
                  <c:v>98.198050311853876</c:v>
                </c:pt>
                <c:pt idx="4">
                  <c:v>96.882856725574314</c:v>
                </c:pt>
                <c:pt idx="5">
                  <c:v>97.158144500543656</c:v>
                </c:pt>
                <c:pt idx="6">
                  <c:v>98.373331405818888</c:v>
                </c:pt>
                <c:pt idx="7">
                  <c:v>100.48249572069864</c:v>
                </c:pt>
                <c:pt idx="8">
                  <c:v>103.1986097824044</c:v>
                </c:pt>
                <c:pt idx="9">
                  <c:v>106.35588453679262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0-4465-AED3-E837038CD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73760"/>
        <c:axId val="182436992"/>
      </c:barChart>
      <c:catAx>
        <c:axId val="1823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824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436992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182373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>
                <a:solidFill>
                  <a:srgbClr val="005F61"/>
                </a:solidFill>
              </a:rPr>
              <a:t>Custo acumulado da cana em cada corte (R$/t)</a:t>
            </a:r>
          </a:p>
        </c:rich>
      </c:tx>
      <c:layout>
        <c:manualLayout>
          <c:xMode val="edge"/>
          <c:yMode val="edge"/>
          <c:x val="0.21069159899797171"/>
          <c:y val="0.106098559074300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6461194768309"/>
          <c:y val="0.22862180776786348"/>
          <c:w val="0.84918565722951111"/>
          <c:h val="0.626766793910766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5F6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14408647716746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A-4D72-BCF7-077AF70EA22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1º</c:v>
              </c:pt>
              <c:pt idx="1">
                <c:v>até o 2º</c:v>
              </c:pt>
              <c:pt idx="2">
                <c:v>até o 3º</c:v>
              </c:pt>
              <c:pt idx="3">
                <c:v>até o 4º</c:v>
              </c:pt>
              <c:pt idx="4">
                <c:v>até o 5º</c:v>
              </c:pt>
              <c:pt idx="5">
                <c:v>até o 6º</c:v>
              </c:pt>
              <c:pt idx="6">
                <c:v>até o 7º</c:v>
              </c:pt>
              <c:pt idx="7">
                <c:v>até o 8º</c:v>
              </c:pt>
              <c:pt idx="8">
                <c:v>até o 9º</c:v>
              </c:pt>
              <c:pt idx="9">
                <c:v>até o 10º</c:v>
              </c:pt>
            </c:strLit>
          </c:cat>
          <c:val>
            <c:numRef>
              <c:f>'Cálculo do ponto de renovação'!$H$9:$H$18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4A-4D72-BCF7-077AF70EA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73760"/>
        <c:axId val="182436992"/>
      </c:barChart>
      <c:catAx>
        <c:axId val="1823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8243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436992"/>
        <c:scaling>
          <c:orientation val="minMax"/>
        </c:scaling>
        <c:delete val="0"/>
        <c:axPos val="l"/>
        <c:majorGridlines/>
        <c:numFmt formatCode="#,##0_);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182373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hecimento.aegro.com.br/contato-cana?utm_source=planilha&amp;utm_medium=content&amp;utm_campaign=planilha-cana&amp;utm_content=banner-planilha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blog.aegro.com.br/" TargetMode="External"/><Relationship Id="rId1" Type="http://schemas.openxmlformats.org/officeDocument/2006/relationships/chart" Target="../charts/chart1.xml"/><Relationship Id="rId5" Type="http://schemas.openxmlformats.org/officeDocument/2006/relationships/image" Target="../media/image3.jpg"/><Relationship Id="rId4" Type="http://schemas.openxmlformats.org/officeDocument/2006/relationships/hyperlink" Target="https://conhecimento.aegro.com.br/contato-cana?utm_source=planilha&amp;utm_medium=content&amp;utm_campaign=planilha-cana&amp;utm_content=banner-planilha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https://blog.aegro.com.br/" TargetMode="External"/><Relationship Id="rId1" Type="http://schemas.openxmlformats.org/officeDocument/2006/relationships/chart" Target="../charts/chart2.xml"/><Relationship Id="rId5" Type="http://schemas.openxmlformats.org/officeDocument/2006/relationships/image" Target="../media/image3.jpg"/><Relationship Id="rId4" Type="http://schemas.openxmlformats.org/officeDocument/2006/relationships/hyperlink" Target="https://conhecimento.aegro.com.br/contato-cana?utm_source=planilha&amp;utm_medium=content&amp;utm_campaign=planilha-cana&amp;utm_content=banner-planilh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306716</xdr:colOff>
      <xdr:row>0</xdr:row>
      <xdr:rowOff>190500</xdr:rowOff>
    </xdr:from>
    <xdr:ext cx="552853" cy="367946"/>
    <xdr:pic>
      <xdr:nvPicPr>
        <xdr:cNvPr id="7" name="image2.png">
          <a:extLst>
            <a:ext uri="{FF2B5EF4-FFF2-40B4-BE49-F238E27FC236}">
              <a16:creationId xmlns:a16="http://schemas.microsoft.com/office/drawing/2014/main" id="{A404F33C-35F3-40BD-9A0F-4F8C82830E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860041" y="190500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238125</xdr:colOff>
      <xdr:row>0</xdr:row>
      <xdr:rowOff>240256</xdr:rowOff>
    </xdr:from>
    <xdr:ext cx="1098578" cy="283504"/>
    <xdr:pic>
      <xdr:nvPicPr>
        <xdr:cNvPr id="8" name="image2.png">
          <a:extLst>
            <a:ext uri="{FF2B5EF4-FFF2-40B4-BE49-F238E27FC236}">
              <a16:creationId xmlns:a16="http://schemas.microsoft.com/office/drawing/2014/main" id="{850CDDC3-07FE-43B2-A70A-792AE69EEDE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8125" y="240256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161924</xdr:colOff>
      <xdr:row>2</xdr:row>
      <xdr:rowOff>166212</xdr:rowOff>
    </xdr:from>
    <xdr:to>
      <xdr:col>15</xdr:col>
      <xdr:colOff>28575</xdr:colOff>
      <xdr:row>21</xdr:row>
      <xdr:rowOff>161925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6A72C40-0020-4BEC-AC9B-A7BE60CD49D7}"/>
            </a:ext>
          </a:extLst>
        </xdr:cNvPr>
        <xdr:cNvSpPr txBox="1"/>
      </xdr:nvSpPr>
      <xdr:spPr>
        <a:xfrm>
          <a:off x="161924" y="1156812"/>
          <a:ext cx="8639176" cy="3977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cana-de-açúcar é uma cultura semi-perene e, portanto, seus custos de renovação são bastante significativos. Isso  exige a quantificação correta dos mesmos para a tomada de decisão sobre o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momento ideal da renovação do canavial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Para isso, é preciso considerar todos os custos de renovação em todos os cortes subsequentes, bem como os custos da cana-soca, o valor da terra e outros fatores. Fazer esses cálculos de forma manual é difícil e também pode resultar em erros.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Nesta planilha você poderá colocar as informações de sua fazenda e ter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o custo de cada corte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de forma muito mais fácil e automatizada. Em geral, o corte com menor custo por tonelada de cana é o mais indicado para a renovação. No entanto, considere também sua rentabilidade (preço da tonelada subtraído pelos custos de produção) e o capital disponível.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Na aba "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Exemplo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" você encontrará um caso de  renovação do canavial, com dados meramente ilustrativos, para que você compreenda melhor o funcionamento da planilha. Já na aba "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Cálculo do ponto de renovação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" será possível colocar suas informações e fazer efetivamente essa gestão da cultura da cana-de-açúcar.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Ressaltamos a indispensável necessidade de consultar um engenheiro(a) agrônomo(a) para o correto manejo do seu canavial.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No blog Lavoura10 (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blog.aegro.com.br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) você pode conferir mais conteúdos sobre gestão de custos, defensivos agrícolas, planejamento agrícola e muito mais. Confira!</a:t>
          </a:r>
        </a:p>
      </xdr:txBody>
    </xdr:sp>
    <xdr:clientData/>
  </xdr:twoCellAnchor>
  <xdr:twoCellAnchor>
    <xdr:from>
      <xdr:col>0</xdr:col>
      <xdr:colOff>161925</xdr:colOff>
      <xdr:row>0</xdr:row>
      <xdr:rowOff>695325</xdr:rowOff>
    </xdr:from>
    <xdr:to>
      <xdr:col>10</xdr:col>
      <xdr:colOff>438150</xdr:colOff>
      <xdr:row>2</xdr:row>
      <xdr:rowOff>127635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D7C72C1C-F480-433F-9FD0-491524A08F13}"/>
            </a:ext>
          </a:extLst>
        </xdr:cNvPr>
        <xdr:cNvSpPr txBox="1"/>
      </xdr:nvSpPr>
      <xdr:spPr>
        <a:xfrm>
          <a:off x="161925" y="695325"/>
          <a:ext cx="7315200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n-lt"/>
              <a:ea typeface="Roboto" panose="02000000000000000000" pitchFamily="2" charset="0"/>
            </a:rPr>
            <a:t>OLÁ</a:t>
          </a:r>
        </a:p>
      </xdr:txBody>
    </xdr:sp>
    <xdr:clientData/>
  </xdr:twoCellAnchor>
  <xdr:oneCellAnchor>
    <xdr:from>
      <xdr:col>3</xdr:col>
      <xdr:colOff>460618</xdr:colOff>
      <xdr:row>21</xdr:row>
      <xdr:rowOff>142875</xdr:rowOff>
    </xdr:from>
    <xdr:ext cx="6874083" cy="849818"/>
    <xdr:pic>
      <xdr:nvPicPr>
        <xdr:cNvPr id="12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C38A9D-0A70-44C0-ADCC-D107D24A225F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7943" y="5114925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228600</xdr:colOff>
      <xdr:row>24</xdr:row>
      <xdr:rowOff>81445</xdr:rowOff>
    </xdr:from>
    <xdr:ext cx="1407158" cy="274396"/>
    <xdr:pic>
      <xdr:nvPicPr>
        <xdr:cNvPr id="13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1FE3E8-00CD-43DC-9046-722815564470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8600" y="5682145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410633</xdr:colOff>
      <xdr:row>18</xdr:row>
      <xdr:rowOff>61383</xdr:rowOff>
    </xdr:from>
    <xdr:to>
      <xdr:col>14</xdr:col>
      <xdr:colOff>51329</xdr:colOff>
      <xdr:row>40</xdr:row>
      <xdr:rowOff>69321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161925</xdr:colOff>
      <xdr:row>0</xdr:row>
      <xdr:rowOff>161925</xdr:rowOff>
    </xdr:from>
    <xdr:ext cx="1133230" cy="220980"/>
    <xdr:pic>
      <xdr:nvPicPr>
        <xdr:cNvPr id="6" name="image2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4E52BF-3181-4E5D-A812-16A232619116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6192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</xdr:row>
      <xdr:rowOff>11206</xdr:rowOff>
    </xdr:from>
    <xdr:ext cx="6874083" cy="849818"/>
    <xdr:pic>
      <xdr:nvPicPr>
        <xdr:cNvPr id="4" name="image1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1BE64B-2A27-4724-B6D1-AFB1FDA1ED39}"/>
            </a:ext>
          </a:extLst>
        </xdr:cNvPr>
        <xdr:cNvPicPr preferRelativeResize="0"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9176" y="9827559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0.39941</cdr:x>
      <cdr:y>0.919</cdr:y>
    </cdr:from>
    <cdr:to>
      <cdr:x>0.61706</cdr:x>
      <cdr:y>0.97314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58124" y="4235226"/>
          <a:ext cx="1557486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latin typeface="+mn-lt"/>
              <a:cs typeface="Arial" pitchFamily="34" charset="0"/>
            </a:rPr>
            <a:t>Cortes</a:t>
          </a:r>
          <a:r>
            <a:rPr lang="pt-BR" sz="1200" b="1" baseline="0">
              <a:latin typeface="+mn-lt"/>
              <a:cs typeface="Arial" pitchFamily="34" charset="0"/>
            </a:rPr>
            <a:t> do canavial</a:t>
          </a:r>
          <a:endParaRPr lang="pt-BR" sz="1200" b="1"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0.0098</cdr:x>
      <cdr:y>0.3349</cdr:y>
    </cdr:from>
    <cdr:to>
      <cdr:x>0.04241</cdr:x>
      <cdr:y>0.6918</cdr:y>
    </cdr:to>
    <cdr:sp macro="" textlink="">
      <cdr:nvSpPr>
        <cdr:cNvPr id="3" name="CaixaDeTexto 1"/>
        <cdr:cNvSpPr txBox="1"/>
      </cdr:nvSpPr>
      <cdr:spPr>
        <a:xfrm xmlns:a="http://schemas.openxmlformats.org/drawingml/2006/main" rot="16200000">
          <a:off x="-635549" y="2249082"/>
          <a:ext cx="1644778" cy="233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200" b="1">
              <a:latin typeface="+mn-lt"/>
              <a:cs typeface="Arial" pitchFamily="34" charset="0"/>
            </a:rPr>
            <a:t>Custo</a:t>
          </a:r>
          <a:r>
            <a:rPr lang="pt-BR" sz="1200" b="1" baseline="0">
              <a:latin typeface="+mn-lt"/>
              <a:cs typeface="Arial" pitchFamily="34" charset="0"/>
            </a:rPr>
            <a:t> (R$/t)</a:t>
          </a:r>
          <a:endParaRPr lang="pt-BR" sz="1200" b="1">
            <a:latin typeface="+mn-lt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410633</xdr:colOff>
      <xdr:row>18</xdr:row>
      <xdr:rowOff>61383</xdr:rowOff>
    </xdr:from>
    <xdr:to>
      <xdr:col>14</xdr:col>
      <xdr:colOff>51329</xdr:colOff>
      <xdr:row>40</xdr:row>
      <xdr:rowOff>69321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DD8B04-E427-45D2-80BB-F1B6F87D4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161925</xdr:colOff>
      <xdr:row>0</xdr:row>
      <xdr:rowOff>161925</xdr:rowOff>
    </xdr:from>
    <xdr:ext cx="1133230" cy="220980"/>
    <xdr:pic>
      <xdr:nvPicPr>
        <xdr:cNvPr id="3" name="image2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319C1-0E9C-42B1-BEE1-AA26FCD1941A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16192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45</xdr:row>
      <xdr:rowOff>0</xdr:rowOff>
    </xdr:from>
    <xdr:ext cx="6874083" cy="849818"/>
    <xdr:pic>
      <xdr:nvPicPr>
        <xdr:cNvPr id="4" name="image1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42468B-BB6B-4DFA-8018-9218E5AC8200}"/>
            </a:ext>
          </a:extLst>
        </xdr:cNvPr>
        <xdr:cNvPicPr preferRelativeResize="0"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5900" y="964882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0.39941</cdr:x>
      <cdr:y>0.919</cdr:y>
    </cdr:from>
    <cdr:to>
      <cdr:x>0.61706</cdr:x>
      <cdr:y>0.97314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58124" y="4235226"/>
          <a:ext cx="1557486" cy="2495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pt-BR" sz="1200" b="1">
              <a:latin typeface="+mn-lt"/>
              <a:cs typeface="Arial" pitchFamily="34" charset="0"/>
            </a:rPr>
            <a:t>Cortes</a:t>
          </a:r>
          <a:r>
            <a:rPr lang="pt-BR" sz="1200" b="1" baseline="0">
              <a:latin typeface="+mn-lt"/>
              <a:cs typeface="Arial" pitchFamily="34" charset="0"/>
            </a:rPr>
            <a:t> do canavial</a:t>
          </a:r>
          <a:endParaRPr lang="pt-BR" sz="1200" b="1"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0.0098</cdr:x>
      <cdr:y>0.3349</cdr:y>
    </cdr:from>
    <cdr:to>
      <cdr:x>0.04241</cdr:x>
      <cdr:y>0.6918</cdr:y>
    </cdr:to>
    <cdr:sp macro="" textlink="">
      <cdr:nvSpPr>
        <cdr:cNvPr id="3" name="CaixaDeTexto 1"/>
        <cdr:cNvSpPr txBox="1"/>
      </cdr:nvSpPr>
      <cdr:spPr>
        <a:xfrm xmlns:a="http://schemas.openxmlformats.org/drawingml/2006/main" rot="16200000">
          <a:off x="-635549" y="2249082"/>
          <a:ext cx="1644778" cy="2333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t-BR" sz="1200" b="1">
              <a:latin typeface="+mn-lt"/>
              <a:cs typeface="Arial" pitchFamily="34" charset="0"/>
            </a:rPr>
            <a:t>Custo</a:t>
          </a:r>
          <a:r>
            <a:rPr lang="pt-BR" sz="1200" b="1" baseline="0">
              <a:latin typeface="+mn-lt"/>
              <a:cs typeface="Arial" pitchFamily="34" charset="0"/>
            </a:rPr>
            <a:t> (R$/t)</a:t>
          </a:r>
          <a:endParaRPr lang="pt-BR" sz="1200" b="1"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2"/>
  <sheetViews>
    <sheetView showGridLines="0" zoomScaleNormal="100" workbookViewId="0">
      <selection activeCell="S22" sqref="S22"/>
    </sheetView>
  </sheetViews>
  <sheetFormatPr defaultRowHeight="15" x14ac:dyDescent="0.25"/>
  <cols>
    <col min="1" max="1" width="3.5703125" style="2" customWidth="1"/>
    <col min="2" max="16384" width="9.140625" style="2"/>
  </cols>
  <sheetData>
    <row r="1" spans="1:256" ht="61.5" customHeight="1" x14ac:dyDescent="0.25">
      <c r="A1" s="3"/>
      <c r="B1" s="4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  <c r="HS1" s="46"/>
      <c r="HT1" s="46"/>
      <c r="HU1" s="46"/>
      <c r="HV1" s="46"/>
      <c r="HW1" s="46"/>
      <c r="HX1" s="46"/>
      <c r="HY1" s="46"/>
      <c r="HZ1" s="46"/>
      <c r="IA1" s="46"/>
      <c r="IB1" s="46"/>
      <c r="IC1" s="46"/>
      <c r="ID1" s="46"/>
      <c r="IE1" s="46"/>
      <c r="IF1" s="46"/>
      <c r="IG1" s="46"/>
      <c r="IH1" s="46"/>
      <c r="II1" s="46"/>
      <c r="IJ1" s="46"/>
      <c r="IK1" s="46"/>
      <c r="IL1" s="46"/>
      <c r="IM1" s="46"/>
      <c r="IN1" s="46"/>
      <c r="IO1" s="46"/>
      <c r="IP1" s="46"/>
      <c r="IQ1" s="46"/>
      <c r="IR1" s="46"/>
      <c r="IS1" s="46"/>
      <c r="IT1" s="46"/>
      <c r="IU1" s="46"/>
      <c r="IV1" s="46"/>
    </row>
    <row r="2" spans="1:256" ht="16.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16.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16.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16.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16.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16.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16.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16.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16.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16.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16.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16.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16.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16.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16.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16.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16.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16.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16.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</row>
    <row r="21" spans="1:256" ht="16.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16.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16.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16.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16.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16.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16.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16.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16.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spans="1:256" ht="16.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6.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16.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</sheetData>
  <sheetProtection algorithmName="SHA-512" hashValue="BGLLIgMOR0THUwBfEEBgfTTcyiCbcdG3jGbZGmQWbU2Ezu8I5MVYSo4BHXi4Eu2T7VkRBZ6SULfk4dFOXjaibw==" saltValue="pO+9+W7th/yHZC3vquWVHw==" spinCount="100000" sheet="1" objects="1" scenarios="1" selectLockedCells="1" selectUnlockedCells="1"/>
  <mergeCells count="1">
    <mergeCell ref="C1:IV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7"/>
  <sheetViews>
    <sheetView showGridLines="0" tabSelected="1" zoomScale="90" zoomScaleNormal="90" workbookViewId="0">
      <selection activeCell="N11" sqref="N11"/>
    </sheetView>
  </sheetViews>
  <sheetFormatPr defaultRowHeight="15" x14ac:dyDescent="0.25"/>
  <cols>
    <col min="2" max="2" width="13.140625" customWidth="1"/>
    <col min="3" max="3" width="51" customWidth="1"/>
    <col min="4" max="4" width="13.42578125" bestFit="1" customWidth="1"/>
    <col min="6" max="6" width="5.140625" customWidth="1"/>
    <col min="7" max="7" width="14.28515625" customWidth="1"/>
    <col min="8" max="8" width="28" customWidth="1"/>
    <col min="9" max="9" width="9.5703125" bestFit="1" customWidth="1"/>
    <col min="10" max="10" width="10.5703125" bestFit="1" customWidth="1"/>
    <col min="259" max="259" width="48" customWidth="1"/>
    <col min="260" max="260" width="13.42578125" bestFit="1" customWidth="1"/>
    <col min="263" max="263" width="13.7109375" customWidth="1"/>
    <col min="264" max="264" width="28" customWidth="1"/>
    <col min="515" max="515" width="48" customWidth="1"/>
    <col min="516" max="516" width="13.42578125" bestFit="1" customWidth="1"/>
    <col min="519" max="519" width="13.7109375" customWidth="1"/>
    <col min="520" max="520" width="28" customWidth="1"/>
    <col min="771" max="771" width="48" customWidth="1"/>
    <col min="772" max="772" width="13.42578125" bestFit="1" customWidth="1"/>
    <col min="775" max="775" width="13.7109375" customWidth="1"/>
    <col min="776" max="776" width="28" customWidth="1"/>
    <col min="1027" max="1027" width="48" customWidth="1"/>
    <col min="1028" max="1028" width="13.42578125" bestFit="1" customWidth="1"/>
    <col min="1031" max="1031" width="13.7109375" customWidth="1"/>
    <col min="1032" max="1032" width="28" customWidth="1"/>
    <col min="1283" max="1283" width="48" customWidth="1"/>
    <col min="1284" max="1284" width="13.42578125" bestFit="1" customWidth="1"/>
    <col min="1287" max="1287" width="13.7109375" customWidth="1"/>
    <col min="1288" max="1288" width="28" customWidth="1"/>
    <col min="1539" max="1539" width="48" customWidth="1"/>
    <col min="1540" max="1540" width="13.42578125" bestFit="1" customWidth="1"/>
    <col min="1543" max="1543" width="13.7109375" customWidth="1"/>
    <col min="1544" max="1544" width="28" customWidth="1"/>
    <col min="1795" max="1795" width="48" customWidth="1"/>
    <col min="1796" max="1796" width="13.42578125" bestFit="1" customWidth="1"/>
    <col min="1799" max="1799" width="13.7109375" customWidth="1"/>
    <col min="1800" max="1800" width="28" customWidth="1"/>
    <col min="2051" max="2051" width="48" customWidth="1"/>
    <col min="2052" max="2052" width="13.42578125" bestFit="1" customWidth="1"/>
    <col min="2055" max="2055" width="13.7109375" customWidth="1"/>
    <col min="2056" max="2056" width="28" customWidth="1"/>
    <col min="2307" max="2307" width="48" customWidth="1"/>
    <col min="2308" max="2308" width="13.42578125" bestFit="1" customWidth="1"/>
    <col min="2311" max="2311" width="13.7109375" customWidth="1"/>
    <col min="2312" max="2312" width="28" customWidth="1"/>
    <col min="2563" max="2563" width="48" customWidth="1"/>
    <col min="2564" max="2564" width="13.42578125" bestFit="1" customWidth="1"/>
    <col min="2567" max="2567" width="13.7109375" customWidth="1"/>
    <col min="2568" max="2568" width="28" customWidth="1"/>
    <col min="2819" max="2819" width="48" customWidth="1"/>
    <col min="2820" max="2820" width="13.42578125" bestFit="1" customWidth="1"/>
    <col min="2823" max="2823" width="13.7109375" customWidth="1"/>
    <col min="2824" max="2824" width="28" customWidth="1"/>
    <col min="3075" max="3075" width="48" customWidth="1"/>
    <col min="3076" max="3076" width="13.42578125" bestFit="1" customWidth="1"/>
    <col min="3079" max="3079" width="13.7109375" customWidth="1"/>
    <col min="3080" max="3080" width="28" customWidth="1"/>
    <col min="3331" max="3331" width="48" customWidth="1"/>
    <col min="3332" max="3332" width="13.42578125" bestFit="1" customWidth="1"/>
    <col min="3335" max="3335" width="13.7109375" customWidth="1"/>
    <col min="3336" max="3336" width="28" customWidth="1"/>
    <col min="3587" max="3587" width="48" customWidth="1"/>
    <col min="3588" max="3588" width="13.42578125" bestFit="1" customWidth="1"/>
    <col min="3591" max="3591" width="13.7109375" customWidth="1"/>
    <col min="3592" max="3592" width="28" customWidth="1"/>
    <col min="3843" max="3843" width="48" customWidth="1"/>
    <col min="3844" max="3844" width="13.42578125" bestFit="1" customWidth="1"/>
    <col min="3847" max="3847" width="13.7109375" customWidth="1"/>
    <col min="3848" max="3848" width="28" customWidth="1"/>
    <col min="4099" max="4099" width="48" customWidth="1"/>
    <col min="4100" max="4100" width="13.42578125" bestFit="1" customWidth="1"/>
    <col min="4103" max="4103" width="13.7109375" customWidth="1"/>
    <col min="4104" max="4104" width="28" customWidth="1"/>
    <col min="4355" max="4355" width="48" customWidth="1"/>
    <col min="4356" max="4356" width="13.42578125" bestFit="1" customWidth="1"/>
    <col min="4359" max="4359" width="13.7109375" customWidth="1"/>
    <col min="4360" max="4360" width="28" customWidth="1"/>
    <col min="4611" max="4611" width="48" customWidth="1"/>
    <col min="4612" max="4612" width="13.42578125" bestFit="1" customWidth="1"/>
    <col min="4615" max="4615" width="13.7109375" customWidth="1"/>
    <col min="4616" max="4616" width="28" customWidth="1"/>
    <col min="4867" max="4867" width="48" customWidth="1"/>
    <col min="4868" max="4868" width="13.42578125" bestFit="1" customWidth="1"/>
    <col min="4871" max="4871" width="13.7109375" customWidth="1"/>
    <col min="4872" max="4872" width="28" customWidth="1"/>
    <col min="5123" max="5123" width="48" customWidth="1"/>
    <col min="5124" max="5124" width="13.42578125" bestFit="1" customWidth="1"/>
    <col min="5127" max="5127" width="13.7109375" customWidth="1"/>
    <col min="5128" max="5128" width="28" customWidth="1"/>
    <col min="5379" max="5379" width="48" customWidth="1"/>
    <col min="5380" max="5380" width="13.42578125" bestFit="1" customWidth="1"/>
    <col min="5383" max="5383" width="13.7109375" customWidth="1"/>
    <col min="5384" max="5384" width="28" customWidth="1"/>
    <col min="5635" max="5635" width="48" customWidth="1"/>
    <col min="5636" max="5636" width="13.42578125" bestFit="1" customWidth="1"/>
    <col min="5639" max="5639" width="13.7109375" customWidth="1"/>
    <col min="5640" max="5640" width="28" customWidth="1"/>
    <col min="5891" max="5891" width="48" customWidth="1"/>
    <col min="5892" max="5892" width="13.42578125" bestFit="1" customWidth="1"/>
    <col min="5895" max="5895" width="13.7109375" customWidth="1"/>
    <col min="5896" max="5896" width="28" customWidth="1"/>
    <col min="6147" max="6147" width="48" customWidth="1"/>
    <col min="6148" max="6148" width="13.42578125" bestFit="1" customWidth="1"/>
    <col min="6151" max="6151" width="13.7109375" customWidth="1"/>
    <col min="6152" max="6152" width="28" customWidth="1"/>
    <col min="6403" max="6403" width="48" customWidth="1"/>
    <col min="6404" max="6404" width="13.42578125" bestFit="1" customWidth="1"/>
    <col min="6407" max="6407" width="13.7109375" customWidth="1"/>
    <col min="6408" max="6408" width="28" customWidth="1"/>
    <col min="6659" max="6659" width="48" customWidth="1"/>
    <col min="6660" max="6660" width="13.42578125" bestFit="1" customWidth="1"/>
    <col min="6663" max="6663" width="13.7109375" customWidth="1"/>
    <col min="6664" max="6664" width="28" customWidth="1"/>
    <col min="6915" max="6915" width="48" customWidth="1"/>
    <col min="6916" max="6916" width="13.42578125" bestFit="1" customWidth="1"/>
    <col min="6919" max="6919" width="13.7109375" customWidth="1"/>
    <col min="6920" max="6920" width="28" customWidth="1"/>
    <col min="7171" max="7171" width="48" customWidth="1"/>
    <col min="7172" max="7172" width="13.42578125" bestFit="1" customWidth="1"/>
    <col min="7175" max="7175" width="13.7109375" customWidth="1"/>
    <col min="7176" max="7176" width="28" customWidth="1"/>
    <col min="7427" max="7427" width="48" customWidth="1"/>
    <col min="7428" max="7428" width="13.42578125" bestFit="1" customWidth="1"/>
    <col min="7431" max="7431" width="13.7109375" customWidth="1"/>
    <col min="7432" max="7432" width="28" customWidth="1"/>
    <col min="7683" max="7683" width="48" customWidth="1"/>
    <col min="7684" max="7684" width="13.42578125" bestFit="1" customWidth="1"/>
    <col min="7687" max="7687" width="13.7109375" customWidth="1"/>
    <col min="7688" max="7688" width="28" customWidth="1"/>
    <col min="7939" max="7939" width="48" customWidth="1"/>
    <col min="7940" max="7940" width="13.42578125" bestFit="1" customWidth="1"/>
    <col min="7943" max="7943" width="13.7109375" customWidth="1"/>
    <col min="7944" max="7944" width="28" customWidth="1"/>
    <col min="8195" max="8195" width="48" customWidth="1"/>
    <col min="8196" max="8196" width="13.42578125" bestFit="1" customWidth="1"/>
    <col min="8199" max="8199" width="13.7109375" customWidth="1"/>
    <col min="8200" max="8200" width="28" customWidth="1"/>
    <col min="8451" max="8451" width="48" customWidth="1"/>
    <col min="8452" max="8452" width="13.42578125" bestFit="1" customWidth="1"/>
    <col min="8455" max="8455" width="13.7109375" customWidth="1"/>
    <col min="8456" max="8456" width="28" customWidth="1"/>
    <col min="8707" max="8707" width="48" customWidth="1"/>
    <col min="8708" max="8708" width="13.42578125" bestFit="1" customWidth="1"/>
    <col min="8711" max="8711" width="13.7109375" customWidth="1"/>
    <col min="8712" max="8712" width="28" customWidth="1"/>
    <col min="8963" max="8963" width="48" customWidth="1"/>
    <col min="8964" max="8964" width="13.42578125" bestFit="1" customWidth="1"/>
    <col min="8967" max="8967" width="13.7109375" customWidth="1"/>
    <col min="8968" max="8968" width="28" customWidth="1"/>
    <col min="9219" max="9219" width="48" customWidth="1"/>
    <col min="9220" max="9220" width="13.42578125" bestFit="1" customWidth="1"/>
    <col min="9223" max="9223" width="13.7109375" customWidth="1"/>
    <col min="9224" max="9224" width="28" customWidth="1"/>
    <col min="9475" max="9475" width="48" customWidth="1"/>
    <col min="9476" max="9476" width="13.42578125" bestFit="1" customWidth="1"/>
    <col min="9479" max="9479" width="13.7109375" customWidth="1"/>
    <col min="9480" max="9480" width="28" customWidth="1"/>
    <col min="9731" max="9731" width="48" customWidth="1"/>
    <col min="9732" max="9732" width="13.42578125" bestFit="1" customWidth="1"/>
    <col min="9735" max="9735" width="13.7109375" customWidth="1"/>
    <col min="9736" max="9736" width="28" customWidth="1"/>
    <col min="9987" max="9987" width="48" customWidth="1"/>
    <col min="9988" max="9988" width="13.42578125" bestFit="1" customWidth="1"/>
    <col min="9991" max="9991" width="13.7109375" customWidth="1"/>
    <col min="9992" max="9992" width="28" customWidth="1"/>
    <col min="10243" max="10243" width="48" customWidth="1"/>
    <col min="10244" max="10244" width="13.42578125" bestFit="1" customWidth="1"/>
    <col min="10247" max="10247" width="13.7109375" customWidth="1"/>
    <col min="10248" max="10248" width="28" customWidth="1"/>
    <col min="10499" max="10499" width="48" customWidth="1"/>
    <col min="10500" max="10500" width="13.42578125" bestFit="1" customWidth="1"/>
    <col min="10503" max="10503" width="13.7109375" customWidth="1"/>
    <col min="10504" max="10504" width="28" customWidth="1"/>
    <col min="10755" max="10755" width="48" customWidth="1"/>
    <col min="10756" max="10756" width="13.42578125" bestFit="1" customWidth="1"/>
    <col min="10759" max="10759" width="13.7109375" customWidth="1"/>
    <col min="10760" max="10760" width="28" customWidth="1"/>
    <col min="11011" max="11011" width="48" customWidth="1"/>
    <col min="11012" max="11012" width="13.42578125" bestFit="1" customWidth="1"/>
    <col min="11015" max="11015" width="13.7109375" customWidth="1"/>
    <col min="11016" max="11016" width="28" customWidth="1"/>
    <col min="11267" max="11267" width="48" customWidth="1"/>
    <col min="11268" max="11268" width="13.42578125" bestFit="1" customWidth="1"/>
    <col min="11271" max="11271" width="13.7109375" customWidth="1"/>
    <col min="11272" max="11272" width="28" customWidth="1"/>
    <col min="11523" max="11523" width="48" customWidth="1"/>
    <col min="11524" max="11524" width="13.42578125" bestFit="1" customWidth="1"/>
    <col min="11527" max="11527" width="13.7109375" customWidth="1"/>
    <col min="11528" max="11528" width="28" customWidth="1"/>
    <col min="11779" max="11779" width="48" customWidth="1"/>
    <col min="11780" max="11780" width="13.42578125" bestFit="1" customWidth="1"/>
    <col min="11783" max="11783" width="13.7109375" customWidth="1"/>
    <col min="11784" max="11784" width="28" customWidth="1"/>
    <col min="12035" max="12035" width="48" customWidth="1"/>
    <col min="12036" max="12036" width="13.42578125" bestFit="1" customWidth="1"/>
    <col min="12039" max="12039" width="13.7109375" customWidth="1"/>
    <col min="12040" max="12040" width="28" customWidth="1"/>
    <col min="12291" max="12291" width="48" customWidth="1"/>
    <col min="12292" max="12292" width="13.42578125" bestFit="1" customWidth="1"/>
    <col min="12295" max="12295" width="13.7109375" customWidth="1"/>
    <col min="12296" max="12296" width="28" customWidth="1"/>
    <col min="12547" max="12547" width="48" customWidth="1"/>
    <col min="12548" max="12548" width="13.42578125" bestFit="1" customWidth="1"/>
    <col min="12551" max="12551" width="13.7109375" customWidth="1"/>
    <col min="12552" max="12552" width="28" customWidth="1"/>
    <col min="12803" max="12803" width="48" customWidth="1"/>
    <col min="12804" max="12804" width="13.42578125" bestFit="1" customWidth="1"/>
    <col min="12807" max="12807" width="13.7109375" customWidth="1"/>
    <col min="12808" max="12808" width="28" customWidth="1"/>
    <col min="13059" max="13059" width="48" customWidth="1"/>
    <col min="13060" max="13060" width="13.42578125" bestFit="1" customWidth="1"/>
    <col min="13063" max="13063" width="13.7109375" customWidth="1"/>
    <col min="13064" max="13064" width="28" customWidth="1"/>
    <col min="13315" max="13315" width="48" customWidth="1"/>
    <col min="13316" max="13316" width="13.42578125" bestFit="1" customWidth="1"/>
    <col min="13319" max="13319" width="13.7109375" customWidth="1"/>
    <col min="13320" max="13320" width="28" customWidth="1"/>
    <col min="13571" max="13571" width="48" customWidth="1"/>
    <col min="13572" max="13572" width="13.42578125" bestFit="1" customWidth="1"/>
    <col min="13575" max="13575" width="13.7109375" customWidth="1"/>
    <col min="13576" max="13576" width="28" customWidth="1"/>
    <col min="13827" max="13827" width="48" customWidth="1"/>
    <col min="13828" max="13828" width="13.42578125" bestFit="1" customWidth="1"/>
    <col min="13831" max="13831" width="13.7109375" customWidth="1"/>
    <col min="13832" max="13832" width="28" customWidth="1"/>
    <col min="14083" max="14083" width="48" customWidth="1"/>
    <col min="14084" max="14084" width="13.42578125" bestFit="1" customWidth="1"/>
    <col min="14087" max="14087" width="13.7109375" customWidth="1"/>
    <col min="14088" max="14088" width="28" customWidth="1"/>
    <col min="14339" max="14339" width="48" customWidth="1"/>
    <col min="14340" max="14340" width="13.42578125" bestFit="1" customWidth="1"/>
    <col min="14343" max="14343" width="13.7109375" customWidth="1"/>
    <col min="14344" max="14344" width="28" customWidth="1"/>
    <col min="14595" max="14595" width="48" customWidth="1"/>
    <col min="14596" max="14596" width="13.42578125" bestFit="1" customWidth="1"/>
    <col min="14599" max="14599" width="13.7109375" customWidth="1"/>
    <col min="14600" max="14600" width="28" customWidth="1"/>
    <col min="14851" max="14851" width="48" customWidth="1"/>
    <col min="14852" max="14852" width="13.42578125" bestFit="1" customWidth="1"/>
    <col min="14855" max="14855" width="13.7109375" customWidth="1"/>
    <col min="14856" max="14856" width="28" customWidth="1"/>
    <col min="15107" max="15107" width="48" customWidth="1"/>
    <col min="15108" max="15108" width="13.42578125" bestFit="1" customWidth="1"/>
    <col min="15111" max="15111" width="13.7109375" customWidth="1"/>
    <col min="15112" max="15112" width="28" customWidth="1"/>
    <col min="15363" max="15363" width="48" customWidth="1"/>
    <col min="15364" max="15364" width="13.42578125" bestFit="1" customWidth="1"/>
    <col min="15367" max="15367" width="13.7109375" customWidth="1"/>
    <col min="15368" max="15368" width="28" customWidth="1"/>
    <col min="15619" max="15619" width="48" customWidth="1"/>
    <col min="15620" max="15620" width="13.42578125" bestFit="1" customWidth="1"/>
    <col min="15623" max="15623" width="13.7109375" customWidth="1"/>
    <col min="15624" max="15624" width="28" customWidth="1"/>
    <col min="15875" max="15875" width="48" customWidth="1"/>
    <col min="15876" max="15876" width="13.42578125" bestFit="1" customWidth="1"/>
    <col min="15879" max="15879" width="13.7109375" customWidth="1"/>
    <col min="15880" max="15880" width="28" customWidth="1"/>
    <col min="16131" max="16131" width="48" customWidth="1"/>
    <col min="16132" max="16132" width="13.42578125" bestFit="1" customWidth="1"/>
    <col min="16135" max="16135" width="13.7109375" customWidth="1"/>
    <col min="16136" max="16136" width="28" customWidth="1"/>
  </cols>
  <sheetData>
    <row r="1" spans="1:14" ht="43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1.5" customHeight="1" x14ac:dyDescent="0.3">
      <c r="A2" s="6"/>
      <c r="B2" s="6"/>
      <c r="C2" s="54" t="s">
        <v>46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8" customHeight="1" x14ac:dyDescent="0.25">
      <c r="A3" s="6"/>
      <c r="B3" s="6"/>
      <c r="C3" s="47" t="s">
        <v>44</v>
      </c>
      <c r="D3" s="47"/>
      <c r="E3" s="47"/>
      <c r="F3" s="47"/>
      <c r="G3" s="47"/>
      <c r="H3" s="24"/>
      <c r="I3" s="24"/>
      <c r="J3" s="24"/>
      <c r="K3" s="24"/>
      <c r="L3" s="24"/>
      <c r="M3" s="24"/>
      <c r="N3" s="24"/>
    </row>
    <row r="4" spans="1:14" ht="51.75" customHeight="1" x14ac:dyDescent="0.25">
      <c r="A4" s="6"/>
      <c r="B4" s="6"/>
      <c r="C4" s="47"/>
      <c r="D4" s="47"/>
      <c r="E4" s="47"/>
      <c r="F4" s="47"/>
      <c r="G4" s="47"/>
      <c r="H4" s="24"/>
      <c r="I4" s="24"/>
      <c r="J4" s="24"/>
      <c r="K4" s="24"/>
      <c r="L4" s="24"/>
      <c r="M4" s="24"/>
      <c r="N4" s="24"/>
    </row>
    <row r="5" spans="1:14" ht="12" customHeight="1" x14ac:dyDescent="0.3">
      <c r="A5" s="6"/>
      <c r="B5" s="6"/>
      <c r="C5" s="7"/>
      <c r="D5" s="7"/>
      <c r="E5" s="8"/>
      <c r="F5" s="8"/>
      <c r="G5" s="8"/>
      <c r="H5" s="8"/>
      <c r="I5" s="8"/>
      <c r="J5" s="8"/>
      <c r="K5" s="9"/>
      <c r="L5" s="10"/>
      <c r="M5" s="9"/>
      <c r="N5" s="6"/>
    </row>
    <row r="6" spans="1:14" ht="19.5" hidden="1" thickBot="1" x14ac:dyDescent="0.35">
      <c r="A6" s="6"/>
      <c r="B6" s="6"/>
      <c r="C6" s="51" t="s">
        <v>0</v>
      </c>
      <c r="D6" s="51"/>
      <c r="E6" s="6"/>
      <c r="F6" s="6"/>
      <c r="G6" s="8"/>
      <c r="H6" s="8"/>
      <c r="I6" s="6"/>
      <c r="J6" s="6"/>
      <c r="K6" s="11"/>
      <c r="L6" s="10"/>
      <c r="M6" s="11"/>
      <c r="N6" s="6"/>
    </row>
    <row r="7" spans="1:14" ht="19.5" hidden="1" thickBot="1" x14ac:dyDescent="0.35">
      <c r="A7" s="6"/>
      <c r="B7" s="6"/>
      <c r="C7" s="12" t="s">
        <v>1</v>
      </c>
      <c r="D7" s="13">
        <v>1477.4780509090911</v>
      </c>
      <c r="E7" s="6"/>
      <c r="F7" s="6"/>
      <c r="G7" s="8"/>
      <c r="H7" s="8"/>
      <c r="I7" s="6"/>
      <c r="J7" s="6"/>
      <c r="K7" s="14"/>
      <c r="L7" s="10"/>
      <c r="M7" s="11"/>
      <c r="N7" s="6"/>
    </row>
    <row r="8" spans="1:14" ht="15.75" x14ac:dyDescent="0.25">
      <c r="A8" s="6"/>
      <c r="B8" s="6"/>
      <c r="C8" s="52" t="s">
        <v>2</v>
      </c>
      <c r="D8" s="52"/>
      <c r="E8" s="25"/>
      <c r="F8" s="25"/>
      <c r="G8" s="53" t="s">
        <v>3</v>
      </c>
      <c r="H8" s="53"/>
      <c r="I8" s="6"/>
      <c r="J8" s="6"/>
      <c r="K8" s="14"/>
      <c r="L8" s="10"/>
      <c r="M8" s="11"/>
      <c r="N8" s="6"/>
    </row>
    <row r="9" spans="1:14" ht="15" customHeight="1" x14ac:dyDescent="0.25">
      <c r="A9" s="6"/>
      <c r="B9" s="6"/>
      <c r="C9" s="30" t="s">
        <v>4</v>
      </c>
      <c r="D9" s="37">
        <f>2245.43451653373*1</f>
        <v>2245.4345165337299</v>
      </c>
      <c r="E9" s="25"/>
      <c r="F9" s="25"/>
      <c r="G9" s="45" t="s">
        <v>5</v>
      </c>
      <c r="H9" s="44">
        <f>(($D$15*G26)+$D$12+(SUM(D$21:$D21)*$D$17)+($D$18*G26)+($D$16*E24))/SUM(D$21:$D21)</f>
        <v>152.48237498277149</v>
      </c>
      <c r="I9" s="6"/>
      <c r="L9" s="10"/>
      <c r="M9" s="11"/>
      <c r="N9" s="6"/>
    </row>
    <row r="10" spans="1:14" ht="15.75" x14ac:dyDescent="0.25">
      <c r="A10" s="6"/>
      <c r="B10" s="6"/>
      <c r="C10" s="29" t="s">
        <v>6</v>
      </c>
      <c r="D10" s="37">
        <f>3941.43822012416*1</f>
        <v>3941.4382201241601</v>
      </c>
      <c r="E10" s="25"/>
      <c r="F10" s="25"/>
      <c r="G10" s="33" t="s">
        <v>7</v>
      </c>
      <c r="H10" s="44">
        <f>(($D$15*G27)+$D$12+(SUM(D$21:$D22)*$D$17)+($D$18*G27)+($D$16*E25))/SUM(D$21:$D22)</f>
        <v>113.68808400763959</v>
      </c>
      <c r="I10" s="6"/>
      <c r="K10" s="14"/>
      <c r="L10" s="10"/>
      <c r="M10" s="11"/>
      <c r="N10" s="6"/>
    </row>
    <row r="11" spans="1:14" ht="15.75" x14ac:dyDescent="0.25">
      <c r="A11" s="6"/>
      <c r="B11" s="6"/>
      <c r="C11" s="30" t="s">
        <v>8</v>
      </c>
      <c r="D11" s="37">
        <f>1189.85546148626*1</f>
        <v>1189.8554614862601</v>
      </c>
      <c r="E11" s="25"/>
      <c r="F11" s="25"/>
      <c r="G11" s="45" t="s">
        <v>9</v>
      </c>
      <c r="H11" s="44">
        <f>(($D$15*G28)+$D$12+(SUM(D$21:$D23)*$D$17)+($D$18*G28)+($D$16*E26))/SUM(D$21:$D23)</f>
        <v>102.51432038127092</v>
      </c>
      <c r="I11" s="6"/>
      <c r="K11" s="14"/>
      <c r="L11" s="10"/>
      <c r="M11" s="11"/>
      <c r="N11" s="6"/>
    </row>
    <row r="12" spans="1:14" ht="15.75" x14ac:dyDescent="0.25">
      <c r="A12" s="6"/>
      <c r="B12" s="6"/>
      <c r="C12" s="35" t="s">
        <v>10</v>
      </c>
      <c r="D12" s="36">
        <f>D9+D10+D11</f>
        <v>7376.7281981441502</v>
      </c>
      <c r="E12" s="26"/>
      <c r="F12" s="25"/>
      <c r="G12" s="33" t="s">
        <v>11</v>
      </c>
      <c r="H12" s="44">
        <f>(($D$15*G29)+$D$12+(SUM(D$21:$D24)*$D$17)+($D$18*G29)+($D$16*E27))/SUM(D$21:$D24)</f>
        <v>98.198050311853876</v>
      </c>
      <c r="J12" s="6"/>
      <c r="K12" s="14"/>
      <c r="L12" s="10"/>
      <c r="M12" s="11"/>
      <c r="N12" s="6"/>
    </row>
    <row r="13" spans="1:14" ht="15.75" x14ac:dyDescent="0.25">
      <c r="A13" s="6"/>
      <c r="B13" s="6"/>
      <c r="C13" s="27"/>
      <c r="D13" s="28"/>
      <c r="E13" s="25"/>
      <c r="F13" s="25"/>
      <c r="G13" s="45" t="s">
        <v>12</v>
      </c>
      <c r="H13" s="44">
        <f>(($D$15*G30)+$D$12+(SUM(D$21:$D25)*$D$17)+($D$18*G30)+($D$16*E28))/SUM(D$21:$D25)</f>
        <v>96.882856725574314</v>
      </c>
      <c r="J13" s="6"/>
      <c r="K13" s="14"/>
      <c r="L13" s="16"/>
      <c r="M13" s="11"/>
      <c r="N13" s="6"/>
    </row>
    <row r="14" spans="1:14" ht="15.75" x14ac:dyDescent="0.25">
      <c r="A14" s="6"/>
      <c r="B14" s="6"/>
      <c r="C14" s="50" t="s">
        <v>13</v>
      </c>
      <c r="D14" s="50"/>
      <c r="E14" s="25"/>
      <c r="F14" s="25"/>
      <c r="G14" s="33" t="s">
        <v>14</v>
      </c>
      <c r="H14" s="44">
        <f>(($D$15*G31)+$D$12+(SUM(D$21:$D26)*$D$17)+($D$18*G31)+($D$16*E29))/SUM(D$21:$D26)</f>
        <v>97.158144500543656</v>
      </c>
      <c r="J14" s="6"/>
      <c r="K14" s="17"/>
      <c r="L14" s="18"/>
      <c r="M14" s="11"/>
      <c r="N14" s="6"/>
    </row>
    <row r="15" spans="1:14" ht="15.75" x14ac:dyDescent="0.25">
      <c r="A15" s="6"/>
      <c r="B15" s="6"/>
      <c r="C15" s="29" t="s">
        <v>15</v>
      </c>
      <c r="D15" s="38">
        <v>1477.4780509090911</v>
      </c>
      <c r="E15" s="25"/>
      <c r="F15" s="25"/>
      <c r="G15" s="45" t="s">
        <v>16</v>
      </c>
      <c r="H15" s="44">
        <f>(($D$15*G32)+$D$12+(SUM(D$21:$D27)*$D$17)+($D$18*G32)+($D$16*E30))/SUM(D$21:$D27)</f>
        <v>98.373331405818888</v>
      </c>
      <c r="J15" s="6"/>
      <c r="K15" s="19"/>
      <c r="L15" s="18"/>
      <c r="M15" s="11"/>
      <c r="N15" s="6"/>
    </row>
    <row r="16" spans="1:14" ht="15.75" x14ac:dyDescent="0.25">
      <c r="A16" s="6"/>
      <c r="B16" s="6"/>
      <c r="C16" s="30" t="s">
        <v>17</v>
      </c>
      <c r="D16" s="38">
        <f>1596.79105788537*1</f>
        <v>1596.79105788537</v>
      </c>
      <c r="E16" s="25"/>
      <c r="F16" s="25"/>
      <c r="G16" s="33" t="s">
        <v>18</v>
      </c>
      <c r="H16" s="44">
        <f>(($D$15*G33)+$D$12+(SUM(D$21:$D28)*$D$17)+($D$18*G33)+($D$16*E31))/SUM(D$21:$D28)</f>
        <v>100.48249572069864</v>
      </c>
      <c r="J16" s="6"/>
      <c r="K16" s="19"/>
      <c r="L16" s="1"/>
      <c r="M16" s="11"/>
      <c r="N16" s="6"/>
    </row>
    <row r="17" spans="1:14" ht="15.75" x14ac:dyDescent="0.25">
      <c r="A17" s="6"/>
      <c r="B17" s="6"/>
      <c r="C17" s="29" t="s">
        <v>19</v>
      </c>
      <c r="D17" s="38">
        <f>32.1657483505793*1</f>
        <v>32.1657483505793</v>
      </c>
      <c r="E17" s="25"/>
      <c r="F17" s="25"/>
      <c r="G17" s="45" t="s">
        <v>20</v>
      </c>
      <c r="H17" s="44">
        <f>(($D$15*G34)+$D$12+(SUM(D$21:$D29)*$D$17)+($D$18*G34)+($D$16*E32))/SUM(D$21:$D29)</f>
        <v>103.1986097824044</v>
      </c>
      <c r="J17" s="6"/>
      <c r="K17" s="19"/>
      <c r="L17" s="1"/>
      <c r="M17" s="11"/>
      <c r="N17" s="6"/>
    </row>
    <row r="18" spans="1:14" ht="15.75" x14ac:dyDescent="0.25">
      <c r="A18" s="6"/>
      <c r="B18" s="6"/>
      <c r="C18" s="30" t="s">
        <v>21</v>
      </c>
      <c r="D18" s="38">
        <f>352.385219266238*1</f>
        <v>352.38521926623798</v>
      </c>
      <c r="E18" s="25"/>
      <c r="F18" s="25"/>
      <c r="G18" s="33" t="s">
        <v>22</v>
      </c>
      <c r="H18" s="44">
        <f>(($D$15*G35)+$D$12+(SUM(D$21:$D30)*$D$17)+($D$18*G35)+($D$16*E33))/SUM(D$21:$D30)</f>
        <v>106.35588453679262</v>
      </c>
      <c r="J18" s="6"/>
      <c r="K18" s="11"/>
      <c r="L18" s="10"/>
      <c r="M18" s="11"/>
      <c r="N18" s="6"/>
    </row>
    <row r="19" spans="1:14" ht="15.75" x14ac:dyDescent="0.25">
      <c r="A19" s="6"/>
      <c r="B19" s="6"/>
      <c r="C19" s="20"/>
      <c r="D19" s="21"/>
      <c r="E19" s="6"/>
      <c r="F19" s="6"/>
      <c r="G19" s="22"/>
      <c r="H19" s="34"/>
      <c r="I19" s="6"/>
      <c r="J19" s="6"/>
      <c r="K19" s="11"/>
      <c r="L19" s="10"/>
      <c r="M19" s="11"/>
      <c r="N19" s="6"/>
    </row>
    <row r="20" spans="1:14" ht="15.75" x14ac:dyDescent="0.25">
      <c r="A20" s="6"/>
      <c r="B20" s="6"/>
      <c r="C20" s="50" t="s">
        <v>23</v>
      </c>
      <c r="D20" s="50"/>
      <c r="E20" s="6"/>
      <c r="F20" s="6"/>
      <c r="G20" s="6"/>
      <c r="H20" s="6"/>
      <c r="I20" s="6"/>
      <c r="J20" s="6"/>
      <c r="K20" s="11"/>
      <c r="L20" s="10"/>
      <c r="M20" s="11"/>
      <c r="N20" s="6"/>
    </row>
    <row r="21" spans="1:14" ht="15.75" x14ac:dyDescent="0.25">
      <c r="A21" s="6"/>
      <c r="B21" s="6"/>
      <c r="C21" s="29" t="s">
        <v>24</v>
      </c>
      <c r="D21" s="39">
        <v>105</v>
      </c>
      <c r="E21" s="6"/>
      <c r="F21" s="6"/>
      <c r="G21" s="6"/>
      <c r="H21" s="6"/>
      <c r="I21" s="6"/>
      <c r="J21" s="6"/>
      <c r="K21" s="11"/>
      <c r="L21" s="10"/>
      <c r="M21" s="11"/>
      <c r="N21" s="6"/>
    </row>
    <row r="22" spans="1:14" ht="15.75" x14ac:dyDescent="0.25">
      <c r="A22" s="6"/>
      <c r="B22" s="6"/>
      <c r="C22" s="30" t="s">
        <v>25</v>
      </c>
      <c r="D22" s="39">
        <f>92*1</f>
        <v>92</v>
      </c>
      <c r="E22" s="6"/>
      <c r="F22" s="6"/>
      <c r="G22" s="6"/>
      <c r="H22" s="6"/>
      <c r="I22" s="6"/>
      <c r="J22" s="6"/>
      <c r="K22" s="11"/>
      <c r="L22" s="10"/>
      <c r="M22" s="11"/>
      <c r="N22" s="6"/>
    </row>
    <row r="23" spans="1:14" ht="15.75" x14ac:dyDescent="0.25">
      <c r="A23" s="6"/>
      <c r="B23" s="6"/>
      <c r="C23" s="29" t="s">
        <v>26</v>
      </c>
      <c r="D23" s="39">
        <f>80*1</f>
        <v>80</v>
      </c>
      <c r="E23" s="6"/>
      <c r="F23" s="6"/>
      <c r="G23" s="15"/>
      <c r="H23" s="15"/>
      <c r="I23" s="6"/>
      <c r="J23" s="6"/>
      <c r="K23" s="11"/>
      <c r="L23" s="11"/>
      <c r="M23" s="11"/>
      <c r="N23" s="6"/>
    </row>
    <row r="24" spans="1:14" ht="15.75" x14ac:dyDescent="0.25">
      <c r="A24" s="6"/>
      <c r="B24" s="6"/>
      <c r="C24" s="30" t="s">
        <v>27</v>
      </c>
      <c r="D24" s="39">
        <f>70*1</f>
        <v>70</v>
      </c>
      <c r="E24" s="6">
        <v>1</v>
      </c>
      <c r="F24" s="6">
        <v>0</v>
      </c>
      <c r="G24" s="6"/>
      <c r="H24" s="6"/>
      <c r="I24" s="6"/>
      <c r="J24" s="6"/>
      <c r="K24" s="6"/>
      <c r="L24" s="6"/>
      <c r="M24" s="6"/>
      <c r="N24" s="6"/>
    </row>
    <row r="25" spans="1:14" ht="15.75" x14ac:dyDescent="0.25">
      <c r="A25" s="6"/>
      <c r="B25" s="6"/>
      <c r="C25" s="29" t="s">
        <v>28</v>
      </c>
      <c r="D25" s="39">
        <f>60*1</f>
        <v>60</v>
      </c>
      <c r="E25" s="6">
        <v>2</v>
      </c>
      <c r="F25" s="6">
        <v>1</v>
      </c>
      <c r="G25" s="6"/>
      <c r="H25" s="6"/>
      <c r="I25" s="6"/>
      <c r="J25" s="6"/>
      <c r="K25" s="6"/>
      <c r="L25" s="6"/>
      <c r="M25" s="6"/>
      <c r="N25" s="6"/>
    </row>
    <row r="26" spans="1:14" ht="15.75" x14ac:dyDescent="0.25">
      <c r="A26" s="6"/>
      <c r="B26" s="6"/>
      <c r="C26" s="30" t="s">
        <v>29</v>
      </c>
      <c r="D26" s="39">
        <f>51*1</f>
        <v>51</v>
      </c>
      <c r="E26" s="6">
        <v>3</v>
      </c>
      <c r="F26" s="6">
        <v>2</v>
      </c>
      <c r="G26" s="6">
        <v>2</v>
      </c>
      <c r="H26" s="6"/>
      <c r="I26" s="6"/>
      <c r="J26" s="6"/>
      <c r="K26" s="6"/>
      <c r="L26" s="6"/>
      <c r="M26" s="6"/>
      <c r="N26" s="6"/>
    </row>
    <row r="27" spans="1:14" ht="15.75" x14ac:dyDescent="0.25">
      <c r="A27" s="6"/>
      <c r="B27" s="6"/>
      <c r="C27" s="29" t="s">
        <v>30</v>
      </c>
      <c r="D27" s="39">
        <f>43.35*1</f>
        <v>43.35</v>
      </c>
      <c r="E27" s="6">
        <v>4</v>
      </c>
      <c r="F27" s="6">
        <v>3</v>
      </c>
      <c r="G27" s="6">
        <v>3</v>
      </c>
      <c r="H27" s="6"/>
      <c r="I27" s="6"/>
      <c r="J27" s="6"/>
      <c r="K27" s="6"/>
      <c r="L27" s="6"/>
      <c r="M27" s="6"/>
      <c r="N27" s="6"/>
    </row>
    <row r="28" spans="1:14" ht="15.75" x14ac:dyDescent="0.25">
      <c r="A28" s="6"/>
      <c r="B28" s="6"/>
      <c r="C28" s="30" t="s">
        <v>31</v>
      </c>
      <c r="D28" s="39">
        <f>34.68*1</f>
        <v>34.68</v>
      </c>
      <c r="E28" s="6">
        <v>5</v>
      </c>
      <c r="F28" s="6">
        <v>4</v>
      </c>
      <c r="G28" s="6">
        <v>4</v>
      </c>
      <c r="H28" s="6"/>
      <c r="I28" s="6"/>
      <c r="J28" s="6"/>
      <c r="K28" s="6"/>
      <c r="L28" s="6"/>
      <c r="M28" s="6"/>
      <c r="N28" s="6"/>
    </row>
    <row r="29" spans="1:14" ht="15.75" x14ac:dyDescent="0.25">
      <c r="A29" s="6"/>
      <c r="B29" s="6"/>
      <c r="C29" s="29" t="s">
        <v>32</v>
      </c>
      <c r="D29" s="39">
        <f>27.744*1</f>
        <v>27.744</v>
      </c>
      <c r="E29" s="6">
        <v>6</v>
      </c>
      <c r="F29" s="6">
        <v>5</v>
      </c>
      <c r="G29" s="6">
        <v>5</v>
      </c>
      <c r="H29" s="6"/>
      <c r="I29" s="6"/>
      <c r="J29" s="6"/>
      <c r="K29" s="6"/>
      <c r="L29" s="6"/>
      <c r="M29" s="6"/>
      <c r="N29" s="6"/>
    </row>
    <row r="30" spans="1:14" ht="15.75" x14ac:dyDescent="0.25">
      <c r="A30" s="6"/>
      <c r="B30" s="6"/>
      <c r="C30" s="30" t="s">
        <v>33</v>
      </c>
      <c r="D30" s="39">
        <f>22.1952*1</f>
        <v>22.1952</v>
      </c>
      <c r="E30" s="6">
        <v>7</v>
      </c>
      <c r="F30" s="6">
        <v>6</v>
      </c>
      <c r="G30" s="6">
        <v>6</v>
      </c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23"/>
      <c r="D31" s="6"/>
      <c r="E31" s="6">
        <v>8</v>
      </c>
      <c r="F31" s="6">
        <v>7</v>
      </c>
      <c r="G31" s="6">
        <v>7</v>
      </c>
      <c r="H31" s="6"/>
      <c r="I31" s="6"/>
      <c r="J31" s="6"/>
      <c r="K31" s="6"/>
      <c r="L31" s="6"/>
      <c r="M31" s="6"/>
      <c r="N31" s="6"/>
    </row>
    <row r="32" spans="1:14" ht="12.75" customHeight="1" x14ac:dyDescent="0.25">
      <c r="A32" s="6"/>
      <c r="B32" s="6"/>
      <c r="C32" s="48" t="s">
        <v>34</v>
      </c>
      <c r="D32" s="48"/>
      <c r="E32" s="6">
        <v>9</v>
      </c>
      <c r="F32" s="6">
        <v>8</v>
      </c>
      <c r="G32" s="6">
        <v>8</v>
      </c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48"/>
      <c r="D33" s="48"/>
      <c r="E33" s="6">
        <v>10</v>
      </c>
      <c r="F33" s="6">
        <v>9</v>
      </c>
      <c r="G33" s="6">
        <v>9</v>
      </c>
      <c r="H33" s="6"/>
      <c r="I33" s="6"/>
      <c r="J33" s="6"/>
      <c r="K33" s="6"/>
      <c r="L33" s="6"/>
      <c r="M33" s="6"/>
      <c r="N33" s="6"/>
    </row>
    <row r="34" spans="1:14" ht="36" customHeight="1" x14ac:dyDescent="0.25">
      <c r="A34" s="6"/>
      <c r="B34" s="6"/>
      <c r="C34" s="49"/>
      <c r="D34" s="49"/>
      <c r="E34" s="6"/>
      <c r="F34" s="6"/>
      <c r="G34" s="6">
        <v>10</v>
      </c>
      <c r="H34" s="6"/>
      <c r="I34" s="6"/>
      <c r="J34" s="6"/>
      <c r="K34" s="6"/>
      <c r="L34" s="6"/>
      <c r="M34" s="6"/>
      <c r="N34" s="6"/>
    </row>
    <row r="35" spans="1:14" ht="15.75" x14ac:dyDescent="0.25">
      <c r="A35" s="6"/>
      <c r="B35" s="6"/>
      <c r="C35" s="50" t="s">
        <v>35</v>
      </c>
      <c r="D35" s="50"/>
      <c r="E35" s="6"/>
      <c r="F35" s="6"/>
      <c r="G35" s="6">
        <v>11</v>
      </c>
      <c r="H35" s="6"/>
      <c r="I35" s="6"/>
      <c r="J35" s="6"/>
      <c r="K35" s="6"/>
      <c r="L35" s="6"/>
      <c r="M35" s="6"/>
      <c r="N35" s="6"/>
    </row>
    <row r="36" spans="1:14" ht="15.75" x14ac:dyDescent="0.25">
      <c r="A36" s="6"/>
      <c r="B36" s="6"/>
      <c r="C36" s="31" t="s">
        <v>36</v>
      </c>
      <c r="D36" s="37">
        <f>H13</f>
        <v>96.882856725574314</v>
      </c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.75" x14ac:dyDescent="0.25">
      <c r="A37" s="6"/>
      <c r="B37" s="6"/>
      <c r="C37" s="32" t="s">
        <v>37</v>
      </c>
      <c r="D37" s="37">
        <v>15</v>
      </c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.75" x14ac:dyDescent="0.25">
      <c r="A38" s="6"/>
      <c r="B38" s="6"/>
      <c r="C38" s="31" t="s">
        <v>38</v>
      </c>
      <c r="D38" s="37">
        <v>11.3</v>
      </c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.75" x14ac:dyDescent="0.25">
      <c r="A39" s="6"/>
      <c r="B39" s="6"/>
      <c r="C39" s="40" t="s">
        <v>39</v>
      </c>
      <c r="D39" s="41">
        <f>D36+D37+D38</f>
        <v>123.18285672557431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.75" x14ac:dyDescent="0.25">
      <c r="A40" s="6"/>
      <c r="B40" s="6"/>
      <c r="C40" s="32" t="s">
        <v>40</v>
      </c>
      <c r="D40" s="42">
        <v>84</v>
      </c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.75" x14ac:dyDescent="0.25">
      <c r="A41" s="6"/>
      <c r="B41" s="6"/>
      <c r="C41" s="31" t="s">
        <v>41</v>
      </c>
      <c r="D41" s="43">
        <v>100</v>
      </c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.75" x14ac:dyDescent="0.25">
      <c r="A42" s="6"/>
      <c r="B42" s="6"/>
      <c r="C42" s="40" t="s">
        <v>42</v>
      </c>
      <c r="D42" s="41">
        <f>D39/D40</f>
        <v>1.4664625800663609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.75" x14ac:dyDescent="0.25">
      <c r="A43" s="6"/>
      <c r="B43" s="6"/>
      <c r="C43" s="40" t="s">
        <v>43</v>
      </c>
      <c r="D43" s="41">
        <f>D39/D41</f>
        <v>1.2318285672557432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</sheetData>
  <sheetProtection algorithmName="SHA-512" hashValue="S+fvJ4RVCm7Gqc+6VDgTVrq4vmO6RYEtHHmc4GJuhMZSzI8jdzjEFzFT7GTuyjmS09m+Y0gnLb46kzWnpCKUrA==" saltValue="deON0UwqAj/sbz4SR4M+tA==" spinCount="100000" sheet="1" objects="1" scenarios="1" selectLockedCells="1" selectUnlockedCells="1"/>
  <mergeCells count="8">
    <mergeCell ref="C3:G4"/>
    <mergeCell ref="C32:D34"/>
    <mergeCell ref="C35:D35"/>
    <mergeCell ref="C6:D6"/>
    <mergeCell ref="C8:D8"/>
    <mergeCell ref="G8:H8"/>
    <mergeCell ref="C14:D14"/>
    <mergeCell ref="C20:D20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CEFD-6191-4926-8846-A7842B88DB0D}">
  <dimension ref="A1:N47"/>
  <sheetViews>
    <sheetView showGridLines="0" zoomScaleNormal="100" workbookViewId="0">
      <selection activeCell="D9" sqref="D9"/>
    </sheetView>
  </sheetViews>
  <sheetFormatPr defaultRowHeight="15" x14ac:dyDescent="0.25"/>
  <cols>
    <col min="2" max="2" width="13.140625" customWidth="1"/>
    <col min="3" max="3" width="51" customWidth="1"/>
    <col min="4" max="4" width="13.42578125" bestFit="1" customWidth="1"/>
    <col min="6" max="6" width="5.140625" customWidth="1"/>
    <col min="7" max="7" width="14.5703125" customWidth="1"/>
    <col min="8" max="8" width="28" customWidth="1"/>
    <col min="9" max="9" width="9.5703125" bestFit="1" customWidth="1"/>
    <col min="10" max="10" width="10.5703125" bestFit="1" customWidth="1"/>
    <col min="259" max="259" width="48" customWidth="1"/>
    <col min="260" max="260" width="13.42578125" bestFit="1" customWidth="1"/>
    <col min="263" max="263" width="13.7109375" customWidth="1"/>
    <col min="264" max="264" width="28" customWidth="1"/>
    <col min="515" max="515" width="48" customWidth="1"/>
    <col min="516" max="516" width="13.42578125" bestFit="1" customWidth="1"/>
    <col min="519" max="519" width="13.7109375" customWidth="1"/>
    <col min="520" max="520" width="28" customWidth="1"/>
    <col min="771" max="771" width="48" customWidth="1"/>
    <col min="772" max="772" width="13.42578125" bestFit="1" customWidth="1"/>
    <col min="775" max="775" width="13.7109375" customWidth="1"/>
    <col min="776" max="776" width="28" customWidth="1"/>
    <col min="1027" max="1027" width="48" customWidth="1"/>
    <col min="1028" max="1028" width="13.42578125" bestFit="1" customWidth="1"/>
    <col min="1031" max="1031" width="13.7109375" customWidth="1"/>
    <col min="1032" max="1032" width="28" customWidth="1"/>
    <col min="1283" max="1283" width="48" customWidth="1"/>
    <col min="1284" max="1284" width="13.42578125" bestFit="1" customWidth="1"/>
    <col min="1287" max="1287" width="13.7109375" customWidth="1"/>
    <col min="1288" max="1288" width="28" customWidth="1"/>
    <col min="1539" max="1539" width="48" customWidth="1"/>
    <col min="1540" max="1540" width="13.42578125" bestFit="1" customWidth="1"/>
    <col min="1543" max="1543" width="13.7109375" customWidth="1"/>
    <col min="1544" max="1544" width="28" customWidth="1"/>
    <col min="1795" max="1795" width="48" customWidth="1"/>
    <col min="1796" max="1796" width="13.42578125" bestFit="1" customWidth="1"/>
    <col min="1799" max="1799" width="13.7109375" customWidth="1"/>
    <col min="1800" max="1800" width="28" customWidth="1"/>
    <col min="2051" max="2051" width="48" customWidth="1"/>
    <col min="2052" max="2052" width="13.42578125" bestFit="1" customWidth="1"/>
    <col min="2055" max="2055" width="13.7109375" customWidth="1"/>
    <col min="2056" max="2056" width="28" customWidth="1"/>
    <col min="2307" max="2307" width="48" customWidth="1"/>
    <col min="2308" max="2308" width="13.42578125" bestFit="1" customWidth="1"/>
    <col min="2311" max="2311" width="13.7109375" customWidth="1"/>
    <col min="2312" max="2312" width="28" customWidth="1"/>
    <col min="2563" max="2563" width="48" customWidth="1"/>
    <col min="2564" max="2564" width="13.42578125" bestFit="1" customWidth="1"/>
    <col min="2567" max="2567" width="13.7109375" customWidth="1"/>
    <col min="2568" max="2568" width="28" customWidth="1"/>
    <col min="2819" max="2819" width="48" customWidth="1"/>
    <col min="2820" max="2820" width="13.42578125" bestFit="1" customWidth="1"/>
    <col min="2823" max="2823" width="13.7109375" customWidth="1"/>
    <col min="2824" max="2824" width="28" customWidth="1"/>
    <col min="3075" max="3075" width="48" customWidth="1"/>
    <col min="3076" max="3076" width="13.42578125" bestFit="1" customWidth="1"/>
    <col min="3079" max="3079" width="13.7109375" customWidth="1"/>
    <col min="3080" max="3080" width="28" customWidth="1"/>
    <col min="3331" max="3331" width="48" customWidth="1"/>
    <col min="3332" max="3332" width="13.42578125" bestFit="1" customWidth="1"/>
    <col min="3335" max="3335" width="13.7109375" customWidth="1"/>
    <col min="3336" max="3336" width="28" customWidth="1"/>
    <col min="3587" max="3587" width="48" customWidth="1"/>
    <col min="3588" max="3588" width="13.42578125" bestFit="1" customWidth="1"/>
    <col min="3591" max="3591" width="13.7109375" customWidth="1"/>
    <col min="3592" max="3592" width="28" customWidth="1"/>
    <col min="3843" max="3843" width="48" customWidth="1"/>
    <col min="3844" max="3844" width="13.42578125" bestFit="1" customWidth="1"/>
    <col min="3847" max="3847" width="13.7109375" customWidth="1"/>
    <col min="3848" max="3848" width="28" customWidth="1"/>
    <col min="4099" max="4099" width="48" customWidth="1"/>
    <col min="4100" max="4100" width="13.42578125" bestFit="1" customWidth="1"/>
    <col min="4103" max="4103" width="13.7109375" customWidth="1"/>
    <col min="4104" max="4104" width="28" customWidth="1"/>
    <col min="4355" max="4355" width="48" customWidth="1"/>
    <col min="4356" max="4356" width="13.42578125" bestFit="1" customWidth="1"/>
    <col min="4359" max="4359" width="13.7109375" customWidth="1"/>
    <col min="4360" max="4360" width="28" customWidth="1"/>
    <col min="4611" max="4611" width="48" customWidth="1"/>
    <col min="4612" max="4612" width="13.42578125" bestFit="1" customWidth="1"/>
    <col min="4615" max="4615" width="13.7109375" customWidth="1"/>
    <col min="4616" max="4616" width="28" customWidth="1"/>
    <col min="4867" max="4867" width="48" customWidth="1"/>
    <col min="4868" max="4868" width="13.42578125" bestFit="1" customWidth="1"/>
    <col min="4871" max="4871" width="13.7109375" customWidth="1"/>
    <col min="4872" max="4872" width="28" customWidth="1"/>
    <col min="5123" max="5123" width="48" customWidth="1"/>
    <col min="5124" max="5124" width="13.42578125" bestFit="1" customWidth="1"/>
    <col min="5127" max="5127" width="13.7109375" customWidth="1"/>
    <col min="5128" max="5128" width="28" customWidth="1"/>
    <col min="5379" max="5379" width="48" customWidth="1"/>
    <col min="5380" max="5380" width="13.42578125" bestFit="1" customWidth="1"/>
    <col min="5383" max="5383" width="13.7109375" customWidth="1"/>
    <col min="5384" max="5384" width="28" customWidth="1"/>
    <col min="5635" max="5635" width="48" customWidth="1"/>
    <col min="5636" max="5636" width="13.42578125" bestFit="1" customWidth="1"/>
    <col min="5639" max="5639" width="13.7109375" customWidth="1"/>
    <col min="5640" max="5640" width="28" customWidth="1"/>
    <col min="5891" max="5891" width="48" customWidth="1"/>
    <col min="5892" max="5892" width="13.42578125" bestFit="1" customWidth="1"/>
    <col min="5895" max="5895" width="13.7109375" customWidth="1"/>
    <col min="5896" max="5896" width="28" customWidth="1"/>
    <col min="6147" max="6147" width="48" customWidth="1"/>
    <col min="6148" max="6148" width="13.42578125" bestFit="1" customWidth="1"/>
    <col min="6151" max="6151" width="13.7109375" customWidth="1"/>
    <col min="6152" max="6152" width="28" customWidth="1"/>
    <col min="6403" max="6403" width="48" customWidth="1"/>
    <col min="6404" max="6404" width="13.42578125" bestFit="1" customWidth="1"/>
    <col min="6407" max="6407" width="13.7109375" customWidth="1"/>
    <col min="6408" max="6408" width="28" customWidth="1"/>
    <col min="6659" max="6659" width="48" customWidth="1"/>
    <col min="6660" max="6660" width="13.42578125" bestFit="1" customWidth="1"/>
    <col min="6663" max="6663" width="13.7109375" customWidth="1"/>
    <col min="6664" max="6664" width="28" customWidth="1"/>
    <col min="6915" max="6915" width="48" customWidth="1"/>
    <col min="6916" max="6916" width="13.42578125" bestFit="1" customWidth="1"/>
    <col min="6919" max="6919" width="13.7109375" customWidth="1"/>
    <col min="6920" max="6920" width="28" customWidth="1"/>
    <col min="7171" max="7171" width="48" customWidth="1"/>
    <col min="7172" max="7172" width="13.42578125" bestFit="1" customWidth="1"/>
    <col min="7175" max="7175" width="13.7109375" customWidth="1"/>
    <col min="7176" max="7176" width="28" customWidth="1"/>
    <col min="7427" max="7427" width="48" customWidth="1"/>
    <col min="7428" max="7428" width="13.42578125" bestFit="1" customWidth="1"/>
    <col min="7431" max="7431" width="13.7109375" customWidth="1"/>
    <col min="7432" max="7432" width="28" customWidth="1"/>
    <col min="7683" max="7683" width="48" customWidth="1"/>
    <col min="7684" max="7684" width="13.42578125" bestFit="1" customWidth="1"/>
    <col min="7687" max="7687" width="13.7109375" customWidth="1"/>
    <col min="7688" max="7688" width="28" customWidth="1"/>
    <col min="7939" max="7939" width="48" customWidth="1"/>
    <col min="7940" max="7940" width="13.42578125" bestFit="1" customWidth="1"/>
    <col min="7943" max="7943" width="13.7109375" customWidth="1"/>
    <col min="7944" max="7944" width="28" customWidth="1"/>
    <col min="8195" max="8195" width="48" customWidth="1"/>
    <col min="8196" max="8196" width="13.42578125" bestFit="1" customWidth="1"/>
    <col min="8199" max="8199" width="13.7109375" customWidth="1"/>
    <col min="8200" max="8200" width="28" customWidth="1"/>
    <col min="8451" max="8451" width="48" customWidth="1"/>
    <col min="8452" max="8452" width="13.42578125" bestFit="1" customWidth="1"/>
    <col min="8455" max="8455" width="13.7109375" customWidth="1"/>
    <col min="8456" max="8456" width="28" customWidth="1"/>
    <col min="8707" max="8707" width="48" customWidth="1"/>
    <col min="8708" max="8708" width="13.42578125" bestFit="1" customWidth="1"/>
    <col min="8711" max="8711" width="13.7109375" customWidth="1"/>
    <col min="8712" max="8712" width="28" customWidth="1"/>
    <col min="8963" max="8963" width="48" customWidth="1"/>
    <col min="8964" max="8964" width="13.42578125" bestFit="1" customWidth="1"/>
    <col min="8967" max="8967" width="13.7109375" customWidth="1"/>
    <col min="8968" max="8968" width="28" customWidth="1"/>
    <col min="9219" max="9219" width="48" customWidth="1"/>
    <col min="9220" max="9220" width="13.42578125" bestFit="1" customWidth="1"/>
    <col min="9223" max="9223" width="13.7109375" customWidth="1"/>
    <col min="9224" max="9224" width="28" customWidth="1"/>
    <col min="9475" max="9475" width="48" customWidth="1"/>
    <col min="9476" max="9476" width="13.42578125" bestFit="1" customWidth="1"/>
    <col min="9479" max="9479" width="13.7109375" customWidth="1"/>
    <col min="9480" max="9480" width="28" customWidth="1"/>
    <col min="9731" max="9731" width="48" customWidth="1"/>
    <col min="9732" max="9732" width="13.42578125" bestFit="1" customWidth="1"/>
    <col min="9735" max="9735" width="13.7109375" customWidth="1"/>
    <col min="9736" max="9736" width="28" customWidth="1"/>
    <col min="9987" max="9987" width="48" customWidth="1"/>
    <col min="9988" max="9988" width="13.42578125" bestFit="1" customWidth="1"/>
    <col min="9991" max="9991" width="13.7109375" customWidth="1"/>
    <col min="9992" max="9992" width="28" customWidth="1"/>
    <col min="10243" max="10243" width="48" customWidth="1"/>
    <col min="10244" max="10244" width="13.42578125" bestFit="1" customWidth="1"/>
    <col min="10247" max="10247" width="13.7109375" customWidth="1"/>
    <col min="10248" max="10248" width="28" customWidth="1"/>
    <col min="10499" max="10499" width="48" customWidth="1"/>
    <col min="10500" max="10500" width="13.42578125" bestFit="1" customWidth="1"/>
    <col min="10503" max="10503" width="13.7109375" customWidth="1"/>
    <col min="10504" max="10504" width="28" customWidth="1"/>
    <col min="10755" max="10755" width="48" customWidth="1"/>
    <col min="10756" max="10756" width="13.42578125" bestFit="1" customWidth="1"/>
    <col min="10759" max="10759" width="13.7109375" customWidth="1"/>
    <col min="10760" max="10760" width="28" customWidth="1"/>
    <col min="11011" max="11011" width="48" customWidth="1"/>
    <col min="11012" max="11012" width="13.42578125" bestFit="1" customWidth="1"/>
    <col min="11015" max="11015" width="13.7109375" customWidth="1"/>
    <col min="11016" max="11016" width="28" customWidth="1"/>
    <col min="11267" max="11267" width="48" customWidth="1"/>
    <col min="11268" max="11268" width="13.42578125" bestFit="1" customWidth="1"/>
    <col min="11271" max="11271" width="13.7109375" customWidth="1"/>
    <col min="11272" max="11272" width="28" customWidth="1"/>
    <col min="11523" max="11523" width="48" customWidth="1"/>
    <col min="11524" max="11524" width="13.42578125" bestFit="1" customWidth="1"/>
    <col min="11527" max="11527" width="13.7109375" customWidth="1"/>
    <col min="11528" max="11528" width="28" customWidth="1"/>
    <col min="11779" max="11779" width="48" customWidth="1"/>
    <col min="11780" max="11780" width="13.42578125" bestFit="1" customWidth="1"/>
    <col min="11783" max="11783" width="13.7109375" customWidth="1"/>
    <col min="11784" max="11784" width="28" customWidth="1"/>
    <col min="12035" max="12035" width="48" customWidth="1"/>
    <col min="12036" max="12036" width="13.42578125" bestFit="1" customWidth="1"/>
    <col min="12039" max="12039" width="13.7109375" customWidth="1"/>
    <col min="12040" max="12040" width="28" customWidth="1"/>
    <col min="12291" max="12291" width="48" customWidth="1"/>
    <col min="12292" max="12292" width="13.42578125" bestFit="1" customWidth="1"/>
    <col min="12295" max="12295" width="13.7109375" customWidth="1"/>
    <col min="12296" max="12296" width="28" customWidth="1"/>
    <col min="12547" max="12547" width="48" customWidth="1"/>
    <col min="12548" max="12548" width="13.42578125" bestFit="1" customWidth="1"/>
    <col min="12551" max="12551" width="13.7109375" customWidth="1"/>
    <col min="12552" max="12552" width="28" customWidth="1"/>
    <col min="12803" max="12803" width="48" customWidth="1"/>
    <col min="12804" max="12804" width="13.42578125" bestFit="1" customWidth="1"/>
    <col min="12807" max="12807" width="13.7109375" customWidth="1"/>
    <col min="12808" max="12808" width="28" customWidth="1"/>
    <col min="13059" max="13059" width="48" customWidth="1"/>
    <col min="13060" max="13060" width="13.42578125" bestFit="1" customWidth="1"/>
    <col min="13063" max="13063" width="13.7109375" customWidth="1"/>
    <col min="13064" max="13064" width="28" customWidth="1"/>
    <col min="13315" max="13315" width="48" customWidth="1"/>
    <col min="13316" max="13316" width="13.42578125" bestFit="1" customWidth="1"/>
    <col min="13319" max="13319" width="13.7109375" customWidth="1"/>
    <col min="13320" max="13320" width="28" customWidth="1"/>
    <col min="13571" max="13571" width="48" customWidth="1"/>
    <col min="13572" max="13572" width="13.42578125" bestFit="1" customWidth="1"/>
    <col min="13575" max="13575" width="13.7109375" customWidth="1"/>
    <col min="13576" max="13576" width="28" customWidth="1"/>
    <col min="13827" max="13827" width="48" customWidth="1"/>
    <col min="13828" max="13828" width="13.42578125" bestFit="1" customWidth="1"/>
    <col min="13831" max="13831" width="13.7109375" customWidth="1"/>
    <col min="13832" max="13832" width="28" customWidth="1"/>
    <col min="14083" max="14083" width="48" customWidth="1"/>
    <col min="14084" max="14084" width="13.42578125" bestFit="1" customWidth="1"/>
    <col min="14087" max="14087" width="13.7109375" customWidth="1"/>
    <col min="14088" max="14088" width="28" customWidth="1"/>
    <col min="14339" max="14339" width="48" customWidth="1"/>
    <col min="14340" max="14340" width="13.42578125" bestFit="1" customWidth="1"/>
    <col min="14343" max="14343" width="13.7109375" customWidth="1"/>
    <col min="14344" max="14344" width="28" customWidth="1"/>
    <col min="14595" max="14595" width="48" customWidth="1"/>
    <col min="14596" max="14596" width="13.42578125" bestFit="1" customWidth="1"/>
    <col min="14599" max="14599" width="13.7109375" customWidth="1"/>
    <col min="14600" max="14600" width="28" customWidth="1"/>
    <col min="14851" max="14851" width="48" customWidth="1"/>
    <col min="14852" max="14852" width="13.42578125" bestFit="1" customWidth="1"/>
    <col min="14855" max="14855" width="13.7109375" customWidth="1"/>
    <col min="14856" max="14856" width="28" customWidth="1"/>
    <col min="15107" max="15107" width="48" customWidth="1"/>
    <col min="15108" max="15108" width="13.42578125" bestFit="1" customWidth="1"/>
    <col min="15111" max="15111" width="13.7109375" customWidth="1"/>
    <col min="15112" max="15112" width="28" customWidth="1"/>
    <col min="15363" max="15363" width="48" customWidth="1"/>
    <col min="15364" max="15364" width="13.42578125" bestFit="1" customWidth="1"/>
    <col min="15367" max="15367" width="13.7109375" customWidth="1"/>
    <col min="15368" max="15368" width="28" customWidth="1"/>
    <col min="15619" max="15619" width="48" customWidth="1"/>
    <col min="15620" max="15620" width="13.42578125" bestFit="1" customWidth="1"/>
    <col min="15623" max="15623" width="13.7109375" customWidth="1"/>
    <col min="15624" max="15624" width="28" customWidth="1"/>
    <col min="15875" max="15875" width="48" customWidth="1"/>
    <col min="15876" max="15876" width="13.42578125" bestFit="1" customWidth="1"/>
    <col min="15879" max="15879" width="13.7109375" customWidth="1"/>
    <col min="15880" max="15880" width="28" customWidth="1"/>
    <col min="16131" max="16131" width="48" customWidth="1"/>
    <col min="16132" max="16132" width="13.42578125" bestFit="1" customWidth="1"/>
    <col min="16135" max="16135" width="13.7109375" customWidth="1"/>
    <col min="16136" max="16136" width="28" customWidth="1"/>
  </cols>
  <sheetData>
    <row r="1" spans="1:14" ht="43.5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31.5" customHeight="1" x14ac:dyDescent="0.3">
      <c r="A2" s="6"/>
      <c r="B2" s="6"/>
      <c r="C2" s="54" t="s">
        <v>46</v>
      </c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ht="18" customHeight="1" x14ac:dyDescent="0.25">
      <c r="A3" s="6"/>
      <c r="B3" s="6"/>
      <c r="C3" s="47" t="s">
        <v>45</v>
      </c>
      <c r="D3" s="47"/>
      <c r="E3" s="47"/>
      <c r="F3" s="47"/>
      <c r="G3" s="47"/>
      <c r="H3" s="24"/>
      <c r="I3" s="24"/>
      <c r="J3" s="24"/>
      <c r="K3" s="24"/>
      <c r="L3" s="24"/>
      <c r="M3" s="24"/>
      <c r="N3" s="24"/>
    </row>
    <row r="4" spans="1:14" ht="42.75" customHeight="1" x14ac:dyDescent="0.25">
      <c r="A4" s="6"/>
      <c r="B4" s="6"/>
      <c r="C4" s="47"/>
      <c r="D4" s="47"/>
      <c r="E4" s="47"/>
      <c r="F4" s="47"/>
      <c r="G4" s="47"/>
      <c r="H4" s="24"/>
      <c r="I4" s="24"/>
      <c r="J4" s="24"/>
      <c r="K4" s="24"/>
      <c r="L4" s="24"/>
      <c r="M4" s="24"/>
      <c r="N4" s="24"/>
    </row>
    <row r="5" spans="1:14" ht="12" customHeight="1" x14ac:dyDescent="0.3">
      <c r="A5" s="6"/>
      <c r="B5" s="6"/>
      <c r="C5" s="7"/>
      <c r="D5" s="7"/>
      <c r="E5" s="8"/>
      <c r="F5" s="8"/>
      <c r="G5" s="8"/>
      <c r="H5" s="8"/>
      <c r="I5" s="8"/>
      <c r="J5" s="8"/>
      <c r="K5" s="9"/>
      <c r="L5" s="10"/>
      <c r="M5" s="9"/>
      <c r="N5" s="6"/>
    </row>
    <row r="6" spans="1:14" ht="19.5" hidden="1" thickBot="1" x14ac:dyDescent="0.35">
      <c r="A6" s="6"/>
      <c r="B6" s="6"/>
      <c r="C6" s="51" t="s">
        <v>0</v>
      </c>
      <c r="D6" s="51"/>
      <c r="E6" s="6"/>
      <c r="F6" s="6"/>
      <c r="G6" s="8"/>
      <c r="H6" s="8"/>
      <c r="I6" s="6"/>
      <c r="J6" s="6"/>
      <c r="K6" s="11"/>
      <c r="L6" s="10"/>
      <c r="M6" s="11"/>
      <c r="N6" s="6"/>
    </row>
    <row r="7" spans="1:14" ht="19.5" hidden="1" thickBot="1" x14ac:dyDescent="0.35">
      <c r="A7" s="6"/>
      <c r="B7" s="6"/>
      <c r="C7" s="12" t="s">
        <v>1</v>
      </c>
      <c r="D7" s="13">
        <v>1477.4780509090911</v>
      </c>
      <c r="E7" s="6"/>
      <c r="F7" s="6"/>
      <c r="G7" s="8"/>
      <c r="H7" s="8"/>
      <c r="I7" s="6"/>
      <c r="J7" s="6"/>
      <c r="K7" s="14"/>
      <c r="L7" s="10"/>
      <c r="M7" s="11"/>
      <c r="N7" s="6"/>
    </row>
    <row r="8" spans="1:14" ht="15.75" x14ac:dyDescent="0.25">
      <c r="A8" s="6"/>
      <c r="B8" s="6"/>
      <c r="C8" s="52" t="s">
        <v>2</v>
      </c>
      <c r="D8" s="52"/>
      <c r="E8" s="25"/>
      <c r="F8" s="25"/>
      <c r="G8" s="53" t="s">
        <v>3</v>
      </c>
      <c r="H8" s="53"/>
      <c r="I8" s="6"/>
      <c r="J8" s="6"/>
      <c r="K8" s="14"/>
      <c r="L8" s="10"/>
      <c r="M8" s="11"/>
      <c r="N8" s="6"/>
    </row>
    <row r="9" spans="1:14" ht="15" customHeight="1" x14ac:dyDescent="0.25">
      <c r="A9" s="6"/>
      <c r="B9" s="6"/>
      <c r="C9" s="30" t="s">
        <v>4</v>
      </c>
      <c r="D9" s="37">
        <v>0</v>
      </c>
      <c r="E9" s="25"/>
      <c r="F9" s="25"/>
      <c r="G9" s="45" t="s">
        <v>5</v>
      </c>
      <c r="H9" s="44" t="e">
        <f>(($D$15*G26)+$D$12+(SUM(D$21:$D21)*$D$17)+($D$18*G26)+($D$16*E24))/SUM(D$21:$D21)</f>
        <v>#DIV/0!</v>
      </c>
      <c r="I9" s="6"/>
      <c r="L9" s="10"/>
      <c r="M9" s="11"/>
      <c r="N9" s="6"/>
    </row>
    <row r="10" spans="1:14" ht="15.75" x14ac:dyDescent="0.25">
      <c r="A10" s="6"/>
      <c r="B10" s="6"/>
      <c r="C10" s="29" t="s">
        <v>6</v>
      </c>
      <c r="D10" s="37"/>
      <c r="E10" s="25"/>
      <c r="F10" s="25"/>
      <c r="G10" s="33" t="s">
        <v>7</v>
      </c>
      <c r="H10" s="44" t="e">
        <f>(($D$15*G27)+$D$12+(SUM(D$21:$D22)*$D$17)+($D$18*G27)+($D$16*E25))/SUM(D$21:$D22)</f>
        <v>#DIV/0!</v>
      </c>
      <c r="I10" s="6"/>
      <c r="K10" s="14"/>
      <c r="L10" s="10"/>
      <c r="M10" s="11"/>
      <c r="N10" s="6"/>
    </row>
    <row r="11" spans="1:14" ht="15.75" x14ac:dyDescent="0.25">
      <c r="A11" s="6"/>
      <c r="B11" s="6"/>
      <c r="C11" s="30" t="s">
        <v>8</v>
      </c>
      <c r="D11" s="37"/>
      <c r="E11" s="25"/>
      <c r="F11" s="25"/>
      <c r="G11" s="45" t="s">
        <v>9</v>
      </c>
      <c r="H11" s="44" t="e">
        <f>(($D$15*G28)+$D$12+(SUM(D$21:$D23)*$D$17)+($D$18*G28)+($D$16*E26))/SUM(D$21:$D23)</f>
        <v>#DIV/0!</v>
      </c>
      <c r="I11" s="6"/>
      <c r="K11" s="14"/>
      <c r="L11" s="10"/>
      <c r="M11" s="11"/>
      <c r="N11" s="6"/>
    </row>
    <row r="12" spans="1:14" ht="15.75" x14ac:dyDescent="0.25">
      <c r="A12" s="6"/>
      <c r="B12" s="6"/>
      <c r="C12" s="35" t="s">
        <v>10</v>
      </c>
      <c r="D12" s="36">
        <f>D9+D10+D11</f>
        <v>0</v>
      </c>
      <c r="E12" s="26"/>
      <c r="F12" s="25"/>
      <c r="G12" s="33" t="s">
        <v>11</v>
      </c>
      <c r="H12" s="44" t="e">
        <f>(($D$15*G29)+$D$12+(SUM(D$21:$D24)*$D$17)+($D$18*G29)+($D$16*E27))/SUM(D$21:$D24)</f>
        <v>#DIV/0!</v>
      </c>
      <c r="J12" s="6"/>
      <c r="K12" s="14"/>
      <c r="L12" s="10"/>
      <c r="M12" s="11"/>
      <c r="N12" s="6"/>
    </row>
    <row r="13" spans="1:14" ht="15.75" x14ac:dyDescent="0.25">
      <c r="A13" s="6"/>
      <c r="B13" s="6"/>
      <c r="C13" s="27"/>
      <c r="D13" s="28"/>
      <c r="E13" s="25"/>
      <c r="F13" s="25"/>
      <c r="G13" s="45" t="s">
        <v>12</v>
      </c>
      <c r="H13" s="44" t="e">
        <f>(($D$15*G30)+$D$12+(SUM(D$21:$D25)*$D$17)+($D$18*G30)+($D$16*E28))/SUM(D$21:$D25)</f>
        <v>#DIV/0!</v>
      </c>
      <c r="J13" s="6"/>
      <c r="K13" s="14"/>
      <c r="L13" s="16"/>
      <c r="M13" s="11"/>
      <c r="N13" s="6"/>
    </row>
    <row r="14" spans="1:14" ht="15.75" x14ac:dyDescent="0.25">
      <c r="A14" s="6"/>
      <c r="B14" s="6"/>
      <c r="C14" s="50" t="s">
        <v>13</v>
      </c>
      <c r="D14" s="50"/>
      <c r="E14" s="25"/>
      <c r="F14" s="25"/>
      <c r="G14" s="33" t="s">
        <v>14</v>
      </c>
      <c r="H14" s="44" t="e">
        <f>(($D$15*G31)+$D$12+(SUM(D$21:$D26)*$D$17)+($D$18*G31)+($D$16*E29))/SUM(D$21:$D26)</f>
        <v>#DIV/0!</v>
      </c>
      <c r="J14" s="6"/>
      <c r="K14" s="17"/>
      <c r="L14" s="18"/>
      <c r="M14" s="11"/>
      <c r="N14" s="6"/>
    </row>
    <row r="15" spans="1:14" ht="15.75" x14ac:dyDescent="0.25">
      <c r="A15" s="6"/>
      <c r="B15" s="6"/>
      <c r="C15" s="29" t="s">
        <v>15</v>
      </c>
      <c r="D15" s="38"/>
      <c r="E15" s="25"/>
      <c r="F15" s="25"/>
      <c r="G15" s="45" t="s">
        <v>16</v>
      </c>
      <c r="H15" s="44" t="e">
        <f>(($D$15*G32)+$D$12+(SUM(D$21:$D27)*$D$17)+($D$18*G32)+($D$16*E30))/SUM(D$21:$D27)</f>
        <v>#DIV/0!</v>
      </c>
      <c r="J15" s="6"/>
      <c r="K15" s="19"/>
      <c r="L15" s="18"/>
      <c r="M15" s="11"/>
      <c r="N15" s="6"/>
    </row>
    <row r="16" spans="1:14" ht="15.75" x14ac:dyDescent="0.25">
      <c r="A16" s="6"/>
      <c r="B16" s="6"/>
      <c r="C16" s="30" t="s">
        <v>17</v>
      </c>
      <c r="D16" s="38"/>
      <c r="E16" s="25"/>
      <c r="F16" s="25"/>
      <c r="G16" s="33" t="s">
        <v>18</v>
      </c>
      <c r="H16" s="44" t="e">
        <f>(($D$15*G33)+$D$12+(SUM(D$21:$D28)*$D$17)+($D$18*G33)+($D$16*E31))/SUM(D$21:$D28)</f>
        <v>#DIV/0!</v>
      </c>
      <c r="J16" s="6"/>
      <c r="K16" s="19"/>
      <c r="L16" s="1"/>
      <c r="M16" s="11"/>
      <c r="N16" s="6"/>
    </row>
    <row r="17" spans="1:14" ht="15.75" x14ac:dyDescent="0.25">
      <c r="A17" s="6"/>
      <c r="B17" s="6"/>
      <c r="C17" s="29" t="s">
        <v>19</v>
      </c>
      <c r="D17" s="38"/>
      <c r="E17" s="25"/>
      <c r="F17" s="25"/>
      <c r="G17" s="45" t="s">
        <v>20</v>
      </c>
      <c r="H17" s="44" t="e">
        <f>(($D$15*G34)+$D$12+(SUM(D$21:$D29)*$D$17)+($D$18*G34)+($D$16*E32))/SUM(D$21:$D29)</f>
        <v>#DIV/0!</v>
      </c>
      <c r="J17" s="6"/>
      <c r="K17" s="19"/>
      <c r="L17" s="1"/>
      <c r="M17" s="11"/>
      <c r="N17" s="6"/>
    </row>
    <row r="18" spans="1:14" ht="15.75" x14ac:dyDescent="0.25">
      <c r="A18" s="6"/>
      <c r="B18" s="6"/>
      <c r="C18" s="30" t="s">
        <v>21</v>
      </c>
      <c r="D18" s="38"/>
      <c r="E18" s="25"/>
      <c r="F18" s="25"/>
      <c r="G18" s="33" t="s">
        <v>22</v>
      </c>
      <c r="H18" s="44" t="e">
        <f>(($D$15*G35)+$D$12+(SUM(D$21:$D30)*$D$17)+($D$18*G35)+($D$16*E33))/SUM(D$21:$D30)</f>
        <v>#DIV/0!</v>
      </c>
      <c r="J18" s="6"/>
      <c r="K18" s="11"/>
      <c r="L18" s="10"/>
      <c r="M18" s="11"/>
      <c r="N18" s="6"/>
    </row>
    <row r="19" spans="1:14" ht="15.75" x14ac:dyDescent="0.25">
      <c r="A19" s="6"/>
      <c r="B19" s="6"/>
      <c r="C19" s="20"/>
      <c r="D19" s="21"/>
      <c r="E19" s="6"/>
      <c r="F19" s="6"/>
      <c r="G19" s="22"/>
      <c r="H19" s="34"/>
      <c r="I19" s="6"/>
      <c r="J19" s="6"/>
      <c r="K19" s="11"/>
      <c r="L19" s="10"/>
      <c r="M19" s="11"/>
      <c r="N19" s="6"/>
    </row>
    <row r="20" spans="1:14" ht="15.75" x14ac:dyDescent="0.25">
      <c r="A20" s="6"/>
      <c r="B20" s="6"/>
      <c r="C20" s="50" t="s">
        <v>23</v>
      </c>
      <c r="D20" s="50"/>
      <c r="E20" s="6"/>
      <c r="F20" s="6"/>
      <c r="G20" s="6"/>
      <c r="H20" s="6"/>
      <c r="I20" s="6"/>
      <c r="J20" s="6"/>
      <c r="K20" s="11"/>
      <c r="L20" s="10"/>
      <c r="M20" s="11"/>
      <c r="N20" s="6"/>
    </row>
    <row r="21" spans="1:14" ht="15.75" x14ac:dyDescent="0.25">
      <c r="A21" s="6"/>
      <c r="B21" s="6"/>
      <c r="C21" s="29" t="s">
        <v>24</v>
      </c>
      <c r="D21" s="39"/>
      <c r="E21" s="6"/>
      <c r="F21" s="6"/>
      <c r="G21" s="6"/>
      <c r="H21" s="6"/>
      <c r="I21" s="6"/>
      <c r="J21" s="6"/>
      <c r="K21" s="11"/>
      <c r="L21" s="10"/>
      <c r="M21" s="11"/>
      <c r="N21" s="6"/>
    </row>
    <row r="22" spans="1:14" ht="15.75" x14ac:dyDescent="0.25">
      <c r="A22" s="6"/>
      <c r="B22" s="6"/>
      <c r="C22" s="30" t="s">
        <v>25</v>
      </c>
      <c r="D22" s="39"/>
      <c r="E22" s="6"/>
      <c r="F22" s="6"/>
      <c r="G22" s="6"/>
      <c r="H22" s="6"/>
      <c r="I22" s="6"/>
      <c r="J22" s="6"/>
      <c r="K22" s="11"/>
      <c r="L22" s="10"/>
      <c r="M22" s="11"/>
      <c r="N22" s="6"/>
    </row>
    <row r="23" spans="1:14" ht="15.75" x14ac:dyDescent="0.25">
      <c r="A23" s="6"/>
      <c r="B23" s="6"/>
      <c r="C23" s="29" t="s">
        <v>26</v>
      </c>
      <c r="D23" s="39"/>
      <c r="E23" s="6"/>
      <c r="F23" s="6"/>
      <c r="G23" s="15"/>
      <c r="H23" s="15"/>
      <c r="I23" s="6"/>
      <c r="J23" s="6"/>
      <c r="K23" s="11"/>
      <c r="L23" s="11"/>
      <c r="M23" s="11"/>
      <c r="N23" s="6"/>
    </row>
    <row r="24" spans="1:14" ht="15.75" x14ac:dyDescent="0.25">
      <c r="A24" s="6"/>
      <c r="B24" s="6"/>
      <c r="C24" s="30" t="s">
        <v>27</v>
      </c>
      <c r="D24" s="39"/>
      <c r="E24" s="6">
        <v>1</v>
      </c>
      <c r="F24" s="6">
        <v>0</v>
      </c>
      <c r="G24" s="6"/>
      <c r="H24" s="6"/>
      <c r="I24" s="6"/>
      <c r="J24" s="6"/>
      <c r="K24" s="6"/>
      <c r="L24" s="6"/>
      <c r="M24" s="6"/>
      <c r="N24" s="6"/>
    </row>
    <row r="25" spans="1:14" ht="15.75" x14ac:dyDescent="0.25">
      <c r="A25" s="6"/>
      <c r="B25" s="6"/>
      <c r="C25" s="29" t="s">
        <v>28</v>
      </c>
      <c r="D25" s="39"/>
      <c r="E25" s="6">
        <v>2</v>
      </c>
      <c r="F25" s="6">
        <v>1</v>
      </c>
      <c r="G25" s="6"/>
      <c r="H25" s="6"/>
      <c r="I25" s="6"/>
      <c r="J25" s="6"/>
      <c r="K25" s="6"/>
      <c r="L25" s="6"/>
      <c r="M25" s="6"/>
      <c r="N25" s="6"/>
    </row>
    <row r="26" spans="1:14" ht="15.75" x14ac:dyDescent="0.25">
      <c r="A26" s="6"/>
      <c r="B26" s="6"/>
      <c r="C26" s="30" t="s">
        <v>29</v>
      </c>
      <c r="D26" s="39"/>
      <c r="E26" s="6">
        <v>3</v>
      </c>
      <c r="F26" s="6">
        <v>2</v>
      </c>
      <c r="G26" s="6">
        <v>2</v>
      </c>
      <c r="H26" s="6"/>
      <c r="I26" s="6"/>
      <c r="J26" s="6"/>
      <c r="K26" s="6"/>
      <c r="L26" s="6"/>
      <c r="M26" s="6"/>
      <c r="N26" s="6"/>
    </row>
    <row r="27" spans="1:14" ht="15.75" x14ac:dyDescent="0.25">
      <c r="A27" s="6"/>
      <c r="B27" s="6"/>
      <c r="C27" s="29" t="s">
        <v>30</v>
      </c>
      <c r="D27" s="39"/>
      <c r="E27" s="6">
        <v>4</v>
      </c>
      <c r="F27" s="6">
        <v>3</v>
      </c>
      <c r="G27" s="6">
        <v>3</v>
      </c>
      <c r="H27" s="6"/>
      <c r="I27" s="6"/>
      <c r="J27" s="6"/>
      <c r="K27" s="6"/>
      <c r="L27" s="6"/>
      <c r="M27" s="6"/>
      <c r="N27" s="6"/>
    </row>
    <row r="28" spans="1:14" ht="15.75" x14ac:dyDescent="0.25">
      <c r="A28" s="6"/>
      <c r="B28" s="6"/>
      <c r="C28" s="30" t="s">
        <v>31</v>
      </c>
      <c r="D28" s="39"/>
      <c r="E28" s="6">
        <v>5</v>
      </c>
      <c r="F28" s="6">
        <v>4</v>
      </c>
      <c r="G28" s="6">
        <v>4</v>
      </c>
      <c r="H28" s="6"/>
      <c r="I28" s="6"/>
      <c r="J28" s="6"/>
      <c r="K28" s="6"/>
      <c r="L28" s="6"/>
      <c r="M28" s="6"/>
      <c r="N28" s="6"/>
    </row>
    <row r="29" spans="1:14" ht="15.75" x14ac:dyDescent="0.25">
      <c r="A29" s="6"/>
      <c r="B29" s="6"/>
      <c r="C29" s="29" t="s">
        <v>32</v>
      </c>
      <c r="D29" s="39"/>
      <c r="E29" s="6">
        <v>6</v>
      </c>
      <c r="F29" s="6">
        <v>5</v>
      </c>
      <c r="G29" s="6">
        <v>5</v>
      </c>
      <c r="H29" s="6"/>
      <c r="I29" s="6"/>
      <c r="J29" s="6"/>
      <c r="K29" s="6"/>
      <c r="L29" s="6"/>
      <c r="M29" s="6"/>
      <c r="N29" s="6"/>
    </row>
    <row r="30" spans="1:14" ht="15.75" x14ac:dyDescent="0.25">
      <c r="A30" s="6"/>
      <c r="B30" s="6"/>
      <c r="C30" s="30" t="s">
        <v>33</v>
      </c>
      <c r="D30" s="39"/>
      <c r="E30" s="6">
        <v>7</v>
      </c>
      <c r="F30" s="6">
        <v>6</v>
      </c>
      <c r="G30" s="6">
        <v>6</v>
      </c>
      <c r="H30" s="6"/>
      <c r="I30" s="6"/>
      <c r="J30" s="6"/>
      <c r="K30" s="6"/>
      <c r="L30" s="6"/>
      <c r="M30" s="6"/>
      <c r="N30" s="6"/>
    </row>
    <row r="31" spans="1:14" x14ac:dyDescent="0.25">
      <c r="A31" s="6"/>
      <c r="B31" s="6"/>
      <c r="C31" s="23"/>
      <c r="D31" s="6"/>
      <c r="E31" s="6">
        <v>8</v>
      </c>
      <c r="F31" s="6">
        <v>7</v>
      </c>
      <c r="G31" s="6">
        <v>7</v>
      </c>
      <c r="H31" s="6"/>
      <c r="I31" s="6"/>
      <c r="J31" s="6"/>
      <c r="K31" s="6"/>
      <c r="L31" s="6"/>
      <c r="M31" s="6"/>
      <c r="N31" s="6"/>
    </row>
    <row r="32" spans="1:14" ht="12.75" customHeight="1" x14ac:dyDescent="0.25">
      <c r="A32" s="6"/>
      <c r="B32" s="6"/>
      <c r="C32" s="48" t="s">
        <v>34</v>
      </c>
      <c r="D32" s="48"/>
      <c r="E32" s="6">
        <v>9</v>
      </c>
      <c r="F32" s="6">
        <v>8</v>
      </c>
      <c r="G32" s="6">
        <v>8</v>
      </c>
      <c r="H32" s="6"/>
      <c r="I32" s="6"/>
      <c r="J32" s="6"/>
      <c r="K32" s="6"/>
      <c r="L32" s="6"/>
      <c r="M32" s="6"/>
      <c r="N32" s="6"/>
    </row>
    <row r="33" spans="1:14" x14ac:dyDescent="0.25">
      <c r="A33" s="6"/>
      <c r="B33" s="6"/>
      <c r="C33" s="48"/>
      <c r="D33" s="48"/>
      <c r="E33" s="6">
        <v>10</v>
      </c>
      <c r="F33" s="6">
        <v>9</v>
      </c>
      <c r="G33" s="6">
        <v>9</v>
      </c>
      <c r="H33" s="6"/>
      <c r="I33" s="6"/>
      <c r="J33" s="6"/>
      <c r="K33" s="6"/>
      <c r="L33" s="6"/>
      <c r="M33" s="6"/>
      <c r="N33" s="6"/>
    </row>
    <row r="34" spans="1:14" ht="36" customHeight="1" x14ac:dyDescent="0.25">
      <c r="A34" s="6"/>
      <c r="B34" s="6"/>
      <c r="C34" s="49"/>
      <c r="D34" s="49"/>
      <c r="E34" s="6"/>
      <c r="F34" s="6"/>
      <c r="G34" s="6">
        <v>10</v>
      </c>
      <c r="H34" s="6"/>
      <c r="I34" s="6"/>
      <c r="J34" s="6"/>
      <c r="K34" s="6"/>
      <c r="L34" s="6"/>
      <c r="M34" s="6"/>
      <c r="N34" s="6"/>
    </row>
    <row r="35" spans="1:14" ht="15.75" x14ac:dyDescent="0.25">
      <c r="A35" s="6"/>
      <c r="B35" s="6"/>
      <c r="C35" s="50" t="s">
        <v>35</v>
      </c>
      <c r="D35" s="50"/>
      <c r="E35" s="6"/>
      <c r="F35" s="6"/>
      <c r="G35" s="6">
        <v>11</v>
      </c>
      <c r="H35" s="6"/>
      <c r="I35" s="6"/>
      <c r="J35" s="6"/>
      <c r="K35" s="6"/>
      <c r="L35" s="6"/>
      <c r="M35" s="6"/>
      <c r="N35" s="6"/>
    </row>
    <row r="36" spans="1:14" ht="15.75" x14ac:dyDescent="0.25">
      <c r="A36" s="6"/>
      <c r="B36" s="6"/>
      <c r="C36" s="31" t="s">
        <v>36</v>
      </c>
      <c r="D36" s="37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15.75" x14ac:dyDescent="0.25">
      <c r="A37" s="6"/>
      <c r="B37" s="6"/>
      <c r="C37" s="32" t="s">
        <v>37</v>
      </c>
      <c r="D37" s="37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ht="15.75" x14ac:dyDescent="0.25">
      <c r="A38" s="6"/>
      <c r="B38" s="6"/>
      <c r="C38" s="31" t="s">
        <v>38</v>
      </c>
      <c r="D38" s="37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ht="15.75" x14ac:dyDescent="0.25">
      <c r="A39" s="6"/>
      <c r="B39" s="6"/>
      <c r="C39" s="40" t="s">
        <v>39</v>
      </c>
      <c r="D39" s="41">
        <f>D36+D37+D38</f>
        <v>0</v>
      </c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ht="15.75" x14ac:dyDescent="0.25">
      <c r="A40" s="6"/>
      <c r="B40" s="6"/>
      <c r="C40" s="32" t="s">
        <v>40</v>
      </c>
      <c r="D40" s="42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ht="15.75" x14ac:dyDescent="0.25">
      <c r="A41" s="6"/>
      <c r="B41" s="6"/>
      <c r="C41" s="31" t="s">
        <v>41</v>
      </c>
      <c r="D41" s="43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15.75" x14ac:dyDescent="0.25">
      <c r="A42" s="6"/>
      <c r="B42" s="6"/>
      <c r="C42" s="40" t="s">
        <v>42</v>
      </c>
      <c r="D42" s="41" t="e">
        <f>D39/D40</f>
        <v>#DIV/0!</v>
      </c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ht="15.75" x14ac:dyDescent="0.25">
      <c r="A43" s="6"/>
      <c r="B43" s="6"/>
      <c r="C43" s="40" t="s">
        <v>43</v>
      </c>
      <c r="D43" s="41" t="e">
        <f>D39/D41</f>
        <v>#DIV/0!</v>
      </c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</sheetData>
  <sheetProtection algorithmName="SHA-512" hashValue="Ge9iEvODiwvvY8CZ5R3TF4mY9w3lgeNH18Ys2lOf9cm6gQRMDQX2t+6CXDvcJH929i4J/cKeyWu/GWzKqUXGsQ==" saltValue="clIy/GalGkajdPjW5s7S+w==" spinCount="100000" sheet="1" selectLockedCells="1"/>
  <mergeCells count="8">
    <mergeCell ref="C32:D34"/>
    <mergeCell ref="C35:D35"/>
    <mergeCell ref="C3:G4"/>
    <mergeCell ref="C6:D6"/>
    <mergeCell ref="C8:D8"/>
    <mergeCell ref="G8:H8"/>
    <mergeCell ref="C14:D14"/>
    <mergeCell ref="C20:D20"/>
  </mergeCells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Apresentação</vt:lpstr>
      <vt:lpstr>Exemplo</vt:lpstr>
      <vt:lpstr>Cálculo do ponto de renovação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Maiara Maria Franzoni</dc:creator>
  <cp:lastModifiedBy>Cintia Souza</cp:lastModifiedBy>
  <dcterms:created xsi:type="dcterms:W3CDTF">2019-02-04T21:45:28Z</dcterms:created>
  <dcterms:modified xsi:type="dcterms:W3CDTF">2021-03-04T17:18:46Z</dcterms:modified>
</cp:coreProperties>
</file>