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na\Downloads\"/>
    </mc:Choice>
  </mc:AlternateContent>
  <xr:revisionPtr revIDLastSave="0" documentId="13_ncr:1_{C8B2D83A-333D-4897-B2A5-0BDE68461025}" xr6:coauthVersionLast="47" xr6:coauthVersionMax="47" xr10:uidLastSave="{00000000-0000-0000-0000-000000000000}"/>
  <bookViews>
    <workbookView xWindow="-108" yWindow="-108" windowWidth="23256" windowHeight="12576" xr2:uid="{9CF6E212-9781-44EB-8880-17E93BA3F244}"/>
  </bookViews>
  <sheets>
    <sheet name="Introdução" sheetId="4" r:id="rId1"/>
    <sheet name="Implantação" sheetId="2" r:id="rId2"/>
    <sheet name="Recomendação NC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2" i="4" l="1"/>
  <c r="AW20" i="4" s="1"/>
  <c r="AQ7" i="4" l="1"/>
  <c r="AY7" i="4" s="1"/>
  <c r="AQ11" i="4"/>
  <c r="AY11" i="4" s="1"/>
  <c r="AQ13" i="4"/>
  <c r="AY13" i="4" s="1"/>
  <c r="AQ17" i="4"/>
  <c r="AY17" i="4" s="1"/>
  <c r="AQ20" i="4"/>
  <c r="AY20" i="4" s="1"/>
  <c r="AR5" i="4"/>
  <c r="AR6" i="4"/>
  <c r="AR7" i="4"/>
  <c r="AR8" i="4"/>
  <c r="AR9" i="4"/>
  <c r="AR10" i="4"/>
  <c r="AR11" i="4"/>
  <c r="AR12" i="4"/>
  <c r="AR13" i="4"/>
  <c r="AR14" i="4"/>
  <c r="AR15" i="4"/>
  <c r="AR16" i="4"/>
  <c r="AR17" i="4"/>
  <c r="AR18" i="4"/>
  <c r="AR19" i="4"/>
  <c r="AR20" i="4"/>
  <c r="AQ8" i="4"/>
  <c r="AY8" i="4" s="1"/>
  <c r="AQ14" i="4"/>
  <c r="AY14" i="4" s="1"/>
  <c r="AS7" i="4"/>
  <c r="AS8" i="4"/>
  <c r="AS9" i="4"/>
  <c r="AS10" i="4"/>
  <c r="AS11" i="4"/>
  <c r="AS12" i="4"/>
  <c r="AS13" i="4"/>
  <c r="AS14" i="4"/>
  <c r="AS15" i="4"/>
  <c r="AS16" i="4"/>
  <c r="AS17" i="4"/>
  <c r="AS18" i="4"/>
  <c r="AS19" i="4"/>
  <c r="AS20" i="4"/>
  <c r="AQ6" i="4"/>
  <c r="AY6" i="4" s="1"/>
  <c r="AQ15" i="4"/>
  <c r="AY15" i="4" s="1"/>
  <c r="AT7" i="4"/>
  <c r="AT11" i="4"/>
  <c r="AT14" i="4"/>
  <c r="AT15" i="4"/>
  <c r="AT18" i="4"/>
  <c r="AT20" i="4"/>
  <c r="AQ9" i="4"/>
  <c r="AY9" i="4" s="1"/>
  <c r="AQ16" i="4"/>
  <c r="AY16" i="4" s="1"/>
  <c r="AS6" i="4"/>
  <c r="AT8" i="4"/>
  <c r="AT12" i="4"/>
  <c r="AT19" i="4"/>
  <c r="AU5" i="4"/>
  <c r="AU6" i="4"/>
  <c r="AU7" i="4"/>
  <c r="AU8" i="4"/>
  <c r="AU9" i="4"/>
  <c r="AU10" i="4"/>
  <c r="AU11" i="4"/>
  <c r="AU12" i="4"/>
  <c r="AU13" i="4"/>
  <c r="AU14" i="4"/>
  <c r="AU15" i="4"/>
  <c r="AU16" i="4"/>
  <c r="AU17" i="4"/>
  <c r="AU18" i="4"/>
  <c r="AU19" i="4"/>
  <c r="AU20" i="4"/>
  <c r="AQ10" i="4"/>
  <c r="AY10" i="4" s="1"/>
  <c r="AQ18" i="4"/>
  <c r="AY18" i="4" s="1"/>
  <c r="AS5" i="4"/>
  <c r="AT6" i="4"/>
  <c r="AT10" i="4"/>
  <c r="AT17" i="4"/>
  <c r="AV5" i="4"/>
  <c r="AV6" i="4"/>
  <c r="AV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Q5" i="4"/>
  <c r="AY5" i="4" s="1"/>
  <c r="AQ12" i="4"/>
  <c r="AY12" i="4" s="1"/>
  <c r="AQ19" i="4"/>
  <c r="AY19" i="4" s="1"/>
  <c r="AT5" i="4"/>
  <c r="AT9" i="4"/>
  <c r="AT13" i="4"/>
  <c r="AT16" i="4"/>
  <c r="AW5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G14" i="3" l="1"/>
  <c r="G16" i="3" s="1"/>
  <c r="D8" i="3"/>
  <c r="H5" i="3"/>
  <c r="C15" i="3" l="1"/>
  <c r="C16" i="3"/>
  <c r="H6" i="3"/>
  <c r="H7" i="3"/>
  <c r="C17" i="3"/>
  <c r="H22" i="3" l="1"/>
  <c r="J22" i="3" s="1"/>
  <c r="K22" i="3" s="1"/>
  <c r="C14" i="3"/>
  <c r="H20" i="3" l="1"/>
  <c r="J20" i="3" s="1"/>
  <c r="K20" i="3" s="1"/>
  <c r="H21" i="3"/>
  <c r="J21" i="3" s="1"/>
  <c r="K21" i="3" s="1"/>
  <c r="D6" i="2" l="1"/>
  <c r="D5" i="2"/>
  <c r="C13" i="2" l="1"/>
  <c r="C14" i="2"/>
  <c r="C15" i="2" s="1"/>
  <c r="C16" i="2" s="1"/>
  <c r="C18" i="2" s="1"/>
  <c r="C19" i="2" s="1"/>
  <c r="C20" i="2" s="1"/>
  <c r="C21" i="2" s="1"/>
</calcChain>
</file>

<file path=xl/sharedStrings.xml><?xml version="1.0" encoding="utf-8"?>
<sst xmlns="http://schemas.openxmlformats.org/spreadsheetml/2006/main" count="192" uniqueCount="156">
  <si>
    <t>Temperatura</t>
  </si>
  <si>
    <t>18 - 23°</t>
  </si>
  <si>
    <t>Precipitação</t>
  </si>
  <si>
    <t>1200 - 1800mm</t>
  </si>
  <si>
    <t>Altitude</t>
  </si>
  <si>
    <t>600 - 1200 m</t>
  </si>
  <si>
    <t>Mecanizado</t>
  </si>
  <si>
    <t>3,5 a 4,0 m</t>
  </si>
  <si>
    <t>Não mecanizado</t>
  </si>
  <si>
    <t>2,4 a 3,0 m</t>
  </si>
  <si>
    <t>Entre plantas</t>
  </si>
  <si>
    <t>Adubação base</t>
  </si>
  <si>
    <t>Tipo de sistema</t>
  </si>
  <si>
    <t>Saca (kg)</t>
  </si>
  <si>
    <t>Rec.</t>
  </si>
  <si>
    <t>Valores</t>
  </si>
  <si>
    <t>Plantas por metro linear</t>
  </si>
  <si>
    <t>Espaçamento Linhas/m</t>
  </si>
  <si>
    <t>Espaçamento Plantas/m</t>
  </si>
  <si>
    <t>% Germinação/Semente</t>
  </si>
  <si>
    <t>Peso de mil sementes (kg)</t>
  </si>
  <si>
    <t xml:space="preserve">Custo saca </t>
  </si>
  <si>
    <t>População/Hectare</t>
  </si>
  <si>
    <t>População/Alqueire</t>
  </si>
  <si>
    <t>População/Área (alq)</t>
  </si>
  <si>
    <t>Quantidade necessária</t>
  </si>
  <si>
    <t>Total de sementes (kg)</t>
  </si>
  <si>
    <t>Total sacas de semente</t>
  </si>
  <si>
    <t>Total custo</t>
  </si>
  <si>
    <t>Área/Alqueires</t>
  </si>
  <si>
    <t>0,5 a 0,7 m</t>
  </si>
  <si>
    <t>Análise Solo</t>
  </si>
  <si>
    <t>Prod. Mudas</t>
  </si>
  <si>
    <t>Calagem/Gessagem</t>
  </si>
  <si>
    <t>Podas</t>
  </si>
  <si>
    <t>Preparo Solo</t>
  </si>
  <si>
    <t>Manejo daninhas</t>
  </si>
  <si>
    <t>Plantio de mudas</t>
  </si>
  <si>
    <t>Adubação foliar</t>
  </si>
  <si>
    <t>Desbrotas</t>
  </si>
  <si>
    <t>Colheita</t>
  </si>
  <si>
    <t>Controle - Bicho Mineiro</t>
  </si>
  <si>
    <t>Manejo - Cercosporiose</t>
  </si>
  <si>
    <t>Controle - Ferrugem</t>
  </si>
  <si>
    <t>Manejo - Broca</t>
  </si>
  <si>
    <t>Controle - Cigarra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</si>
  <si>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</si>
  <si>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</si>
  <si>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</si>
  <si>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</si>
  <si>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</si>
  <si>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</si>
  <si>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</si>
  <si>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</si>
  <si>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</si>
  <si>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</si>
  <si>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</si>
  <si>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</si>
  <si>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CALENDÁRIO DO MANEJO / RECOMENDAÇÕES</t>
  </si>
  <si>
    <t>N*</t>
  </si>
  <si>
    <t>P Resina**</t>
  </si>
  <si>
    <t>K**</t>
  </si>
  <si>
    <t xml:space="preserve">&gt; 30 </t>
  </si>
  <si>
    <t>&lt; 15</t>
  </si>
  <si>
    <t>1,5 - 3,0</t>
  </si>
  <si>
    <t>* Teor Foliar</t>
  </si>
  <si>
    <t>** Teor no Solo</t>
  </si>
  <si>
    <t>Cafeeiro em formação (0 a 3 anos)</t>
  </si>
  <si>
    <r>
      <t>Recomendação de adubação (Kg/ha</t>
    </r>
    <r>
      <rPr>
        <b/>
        <vertAlign val="superscript"/>
        <sz val="12"/>
        <color theme="0"/>
        <rFont val="Calibri"/>
        <family val="2"/>
      </rPr>
      <t>-1</t>
    </r>
    <r>
      <rPr>
        <b/>
        <sz val="12"/>
        <color theme="0"/>
        <rFont val="Calibri"/>
        <family val="2"/>
      </rPr>
      <t>)</t>
    </r>
  </si>
  <si>
    <t>N</t>
  </si>
  <si>
    <t>Necessidade de Calagem</t>
  </si>
  <si>
    <t>Bases</t>
  </si>
  <si>
    <r>
      <rPr>
        <b/>
        <sz val="11"/>
        <color theme="0"/>
        <rFont val="Calibri"/>
      </rPr>
      <t>cmol</t>
    </r>
    <r>
      <rPr>
        <b/>
        <vertAlign val="subscript"/>
        <sz val="11"/>
        <color theme="0"/>
        <rFont val="Calibri"/>
      </rPr>
      <t>c</t>
    </r>
    <r>
      <rPr>
        <b/>
        <sz val="11"/>
        <color theme="0"/>
        <rFont val="Calibri"/>
      </rPr>
      <t>/dm3</t>
    </r>
  </si>
  <si>
    <t>mg/dm³</t>
  </si>
  <si>
    <t>Soma de Bases</t>
  </si>
  <si>
    <t>Ca</t>
  </si>
  <si>
    <t>ctc (efetiva)</t>
  </si>
  <si>
    <t>Mg</t>
  </si>
  <si>
    <t>CTC pH7</t>
  </si>
  <si>
    <t>K</t>
  </si>
  <si>
    <t>Al</t>
  </si>
  <si>
    <t>Al+H</t>
  </si>
  <si>
    <t>Fosforo</t>
  </si>
  <si>
    <t>min</t>
  </si>
  <si>
    <t>max</t>
  </si>
  <si>
    <t>Relação Ca - Mg</t>
  </si>
  <si>
    <t>Calcário Usado</t>
  </si>
  <si>
    <t>V% (Sat.)</t>
  </si>
  <si>
    <t>CaO (%)</t>
  </si>
  <si>
    <t>MgO (%)</t>
  </si>
  <si>
    <t>PRNT (%)</t>
  </si>
  <si>
    <t>Unidade</t>
  </si>
  <si>
    <t>Quant.</t>
  </si>
  <si>
    <t>CaO (t/ha)</t>
  </si>
  <si>
    <t>Ca (Kg/ha)</t>
  </si>
  <si>
    <t>Calagem padrão por V% (Saturação)</t>
  </si>
  <si>
    <t>t/ha</t>
  </si>
  <si>
    <t>NC Al, Ca + Mg trocáveis</t>
  </si>
  <si>
    <t>Calagem pelo teor Ca (Método Americano)</t>
  </si>
  <si>
    <t>%</t>
  </si>
  <si>
    <t>Parâmetros</t>
  </si>
  <si>
    <t xml:space="preserve">Ca </t>
  </si>
  <si>
    <t xml:space="preserve">Mg </t>
  </si>
  <si>
    <t>Desde plantio</t>
  </si>
  <si>
    <t>Momento</t>
  </si>
  <si>
    <t>Por ciclo</t>
  </si>
  <si>
    <t>Plantio</t>
  </si>
  <si>
    <t>SE</t>
  </si>
  <si>
    <t>Aplicação</t>
  </si>
  <si>
    <t>Calagem</t>
  </si>
  <si>
    <t>Pulverização</t>
  </si>
  <si>
    <t>Dessecação, limpeza pré plantio</t>
  </si>
  <si>
    <t>Adubação</t>
  </si>
  <si>
    <t>Plantio TS (fungicida ou inseticida) NPK Sulco</t>
  </si>
  <si>
    <t>Emergência</t>
  </si>
  <si>
    <t>Período crítico controle percevejo</t>
  </si>
  <si>
    <t>Fungicida preventivo ferrugem e outras</t>
  </si>
  <si>
    <t>Aplicação Fungicida 1</t>
  </si>
  <si>
    <t>Controle de daninhas, especialmente folha larga</t>
  </si>
  <si>
    <t>Aplicação Inseticida 1</t>
  </si>
  <si>
    <t>MIP e sequencial para ninfas e reforço (percevejo)</t>
  </si>
  <si>
    <t>Aplicação Fungicida 2</t>
  </si>
  <si>
    <t>Potássio e Nitrogênio (se necessário)</t>
  </si>
  <si>
    <t>Aplicação Inseticida 2</t>
  </si>
  <si>
    <t>MIP</t>
  </si>
  <si>
    <t>Aplicação Inseticida 3</t>
  </si>
  <si>
    <t>Fungicida preventivo cercospora e mancha diplódia</t>
  </si>
  <si>
    <t>Aplicação Fungicida 3</t>
  </si>
  <si>
    <t>Reforço inseticida se necessário</t>
  </si>
  <si>
    <t>Aplicação Herbicida 3</t>
  </si>
  <si>
    <t>Fungicida para macha branca, podridão de fusarium, giberella e outras</t>
  </si>
  <si>
    <t>Aplicação Inseticida 4</t>
  </si>
  <si>
    <t>Pendoamento, período crítico. Acompanhar</t>
  </si>
  <si>
    <t>Aplicação Fungicida 4</t>
  </si>
  <si>
    <t>Aplicação Herbicida 4</t>
  </si>
  <si>
    <t>Inseticida, período critico para sugadores de grãos</t>
  </si>
  <si>
    <t>R6 Colheita</t>
  </si>
  <si>
    <t>30 a 90.000 há (plantas)</t>
  </si>
  <si>
    <t>ideal 45 a 55 mil plantas</t>
  </si>
  <si>
    <t>3 a 5 pl/m</t>
  </si>
  <si>
    <t>70 a 90cm linhas</t>
  </si>
  <si>
    <t>Correção do solo</t>
  </si>
  <si>
    <t>Herbicida 1</t>
  </si>
  <si>
    <t>Plantio e Adubação</t>
  </si>
  <si>
    <t>Aplicação Herbicida 2</t>
  </si>
  <si>
    <t>Nutrição complementar</t>
  </si>
  <si>
    <t>Monitoramento</t>
  </si>
  <si>
    <t>Dessecação e colheita</t>
  </si>
  <si>
    <t xml:space="preserve">        Simulação de implantação</t>
  </si>
  <si>
    <t xml:space="preserve"> </t>
  </si>
  <si>
    <r>
      <t>g/Kg</t>
    </r>
    <r>
      <rPr>
        <vertAlign val="superscript"/>
        <sz val="11"/>
        <color rgb="FF333333"/>
        <rFont val="Calibri"/>
        <family val="2"/>
        <scheme val="minor"/>
      </rPr>
      <t>-1</t>
    </r>
  </si>
  <si>
    <r>
      <t>mg/dm</t>
    </r>
    <r>
      <rPr>
        <vertAlign val="superscript"/>
        <sz val="11"/>
        <color rgb="FF333333"/>
        <rFont val="Calibri"/>
        <family val="2"/>
        <scheme val="minor"/>
      </rPr>
      <t>-3</t>
    </r>
  </si>
  <si>
    <r>
      <t>mmol</t>
    </r>
    <r>
      <rPr>
        <vertAlign val="subscript"/>
        <sz val="11"/>
        <color rgb="FF333333"/>
        <rFont val="Calibri"/>
        <family val="2"/>
        <scheme val="minor"/>
      </rPr>
      <t>c</t>
    </r>
    <r>
      <rPr>
        <sz val="11"/>
        <color rgb="FF333333"/>
        <rFont val="Calibri"/>
        <family val="2"/>
        <scheme val="minor"/>
      </rPr>
      <t>/dm</t>
    </r>
    <r>
      <rPr>
        <vertAlign val="superscript"/>
        <sz val="11"/>
        <color rgb="FF333333"/>
        <rFont val="Calibri"/>
        <family val="2"/>
        <scheme val="minor"/>
      </rPr>
      <t>-3</t>
    </r>
  </si>
  <si>
    <r>
      <t>P</t>
    </r>
    <r>
      <rPr>
        <vertAlign val="subscript"/>
        <sz val="11"/>
        <color rgb="FF333333"/>
        <rFont val="Calibri"/>
        <family val="2"/>
        <scheme val="minor"/>
      </rPr>
      <t>2</t>
    </r>
    <r>
      <rPr>
        <sz val="11"/>
        <color rgb="FF333333"/>
        <rFont val="Calibri"/>
        <family val="2"/>
        <scheme val="minor"/>
      </rPr>
      <t>O</t>
    </r>
    <r>
      <rPr>
        <vertAlign val="subscript"/>
        <sz val="11"/>
        <color rgb="FF333333"/>
        <rFont val="Calibri"/>
        <family val="2"/>
        <scheme val="minor"/>
      </rPr>
      <t>5</t>
    </r>
  </si>
  <si>
    <r>
      <t>K</t>
    </r>
    <r>
      <rPr>
        <vertAlign val="subscript"/>
        <sz val="11"/>
        <color rgb="FF333333"/>
        <rFont val="Calibri"/>
        <family val="2"/>
        <scheme val="minor"/>
      </rPr>
      <t>2</t>
    </r>
    <r>
      <rPr>
        <sz val="11"/>
        <color rgb="FF333333"/>
        <rFont val="Calibri"/>
        <family val="2"/>
        <scheme val="minor"/>
      </rPr>
      <t>O</t>
    </r>
  </si>
  <si>
    <t xml:space="preserve">      PONTOS DE ATENÇÃO       |     RECOMENDAÇÕES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</si>
</sst>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;[Red]&quot;R$&quot;\ #,##0.00"/>
    <numFmt numFmtId="165" formatCode="#,##0.000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vertAlign val="superscript"/>
      <sz val="12"/>
      <color theme="0"/>
      <name val="Calibri"/>
      <family val="2"/>
    </font>
    <font>
      <sz val="10"/>
      <color rgb="FF000000"/>
      <name val="Arial"/>
    </font>
    <font>
      <sz val="12"/>
      <color theme="1"/>
      <name val="Arial"/>
    </font>
    <font>
      <sz val="12"/>
      <color theme="1"/>
      <name val="Calibri"/>
    </font>
    <font>
      <b/>
      <sz val="14"/>
      <color theme="0"/>
      <name val="Calibri"/>
    </font>
    <font>
      <sz val="10"/>
      <name val="Arial"/>
    </font>
    <font>
      <b/>
      <sz val="11"/>
      <color theme="0"/>
      <name val="Calibri"/>
    </font>
    <font>
      <b/>
      <vertAlign val="subscript"/>
      <sz val="11"/>
      <color theme="0"/>
      <name val="Calibri"/>
    </font>
    <font>
      <sz val="11"/>
      <color theme="1"/>
      <name val="Calibri"/>
    </font>
    <font>
      <b/>
      <sz val="11"/>
      <color rgb="FF005F61"/>
      <name val="Calibri"/>
    </font>
    <font>
      <b/>
      <sz val="11"/>
      <color rgb="FFFFFFFF"/>
      <name val="Calibri"/>
    </font>
    <font>
      <sz val="11"/>
      <color rgb="FF005F61"/>
      <name val="Calibri"/>
    </font>
    <font>
      <b/>
      <sz val="11"/>
      <color theme="1"/>
      <name val="Calibri"/>
    </font>
    <font>
      <sz val="10"/>
      <color theme="1"/>
      <name val="Arial"/>
    </font>
    <font>
      <sz val="10"/>
      <color theme="1"/>
      <name val="Calibri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333333"/>
      <name val="Calibri"/>
      <family val="2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vertAlign val="superscript"/>
      <sz val="11"/>
      <color rgb="FF333333"/>
      <name val="Calibri"/>
      <family val="2"/>
      <scheme val="minor"/>
    </font>
    <font>
      <vertAlign val="subscript"/>
      <sz val="11"/>
      <color rgb="FF333333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F61"/>
        <bgColor rgb="FF005F61"/>
      </patternFill>
    </fill>
    <fill>
      <patternFill patternType="solid">
        <fgColor rgb="FFF5F5F5"/>
        <bgColor rgb="FFF5F5F5"/>
      </patternFill>
    </fill>
    <fill>
      <patternFill patternType="solid">
        <fgColor rgb="FFFEEDCB"/>
        <bgColor rgb="FFFEEDCB"/>
      </patternFill>
    </fill>
    <fill>
      <patternFill patternType="solid">
        <fgColor theme="0" tint="-4.9989318521683403E-2"/>
        <bgColor rgb="FFF5F5F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5F5F5"/>
      </patternFill>
    </fill>
    <fill>
      <patternFill patternType="solid">
        <fgColor theme="0" tint="-4.9989318521683403E-2"/>
        <bgColor rgb="FFFEEDCB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EEDCB"/>
        <bgColor indexed="64"/>
      </patternFill>
    </fill>
    <fill>
      <patternFill patternType="solid">
        <fgColor rgb="FFFEEDCB"/>
        <bgColor theme="0"/>
      </patternFill>
    </fill>
    <fill>
      <patternFill patternType="solid">
        <fgColor theme="0"/>
        <bgColor rgb="FFFEEDCB"/>
      </patternFill>
    </fill>
    <fill>
      <patternFill patternType="solid">
        <fgColor rgb="FF005F61"/>
        <bgColor indexed="64"/>
      </patternFill>
    </fill>
    <fill>
      <patternFill patternType="solid">
        <fgColor rgb="FF005F61"/>
        <bgColor rgb="FF00C65E"/>
      </patternFill>
    </fill>
  </fills>
  <borders count="3">
    <border>
      <left/>
      <right/>
      <top/>
      <bottom/>
      <diagonal/>
    </border>
    <border>
      <left style="dotted">
        <color theme="0" tint="-0.14999847407452621"/>
      </left>
      <right style="dotted">
        <color theme="0" tint="-0.1499984740745262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26">
    <xf numFmtId="0" fontId="0" fillId="0" borderId="0" xfId="0"/>
    <xf numFmtId="4" fontId="3" fillId="4" borderId="0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Font="1" applyFill="1" applyBorder="1"/>
    <xf numFmtId="0" fontId="5" fillId="2" borderId="0" xfId="0" applyFont="1" applyFill="1"/>
    <xf numFmtId="0" fontId="6" fillId="0" borderId="0" xfId="0" applyFont="1"/>
    <xf numFmtId="0" fontId="6" fillId="2" borderId="0" xfId="0" applyFont="1" applyFill="1"/>
    <xf numFmtId="4" fontId="3" fillId="4" borderId="0" xfId="0" applyNumberFormat="1" applyFont="1" applyFill="1" applyBorder="1" applyAlignment="1">
      <alignment horizontal="center" vertical="center" wrapText="1"/>
    </xf>
    <xf numFmtId="2" fontId="10" fillId="0" borderId="0" xfId="2" applyNumberFormat="1" applyFont="1" applyAlignment="1">
      <alignment vertical="center"/>
    </xf>
    <xf numFmtId="2" fontId="11" fillId="0" borderId="0" xfId="2" applyNumberFormat="1" applyFont="1" applyAlignment="1">
      <alignment vertical="center"/>
    </xf>
    <xf numFmtId="0" fontId="9" fillId="0" borderId="0" xfId="2" applyFont="1" applyAlignment="1"/>
    <xf numFmtId="2" fontId="16" fillId="0" borderId="0" xfId="2" applyNumberFormat="1" applyFont="1" applyAlignment="1">
      <alignment vertical="center"/>
    </xf>
    <xf numFmtId="2" fontId="16" fillId="14" borderId="0" xfId="2" applyNumberFormat="1" applyFont="1" applyFill="1" applyBorder="1" applyAlignment="1">
      <alignment horizontal="right" vertical="center"/>
    </xf>
    <xf numFmtId="2" fontId="16" fillId="0" borderId="0" xfId="2" applyNumberFormat="1" applyFont="1" applyAlignment="1">
      <alignment horizontal="center" vertical="center"/>
    </xf>
    <xf numFmtId="2" fontId="16" fillId="0" borderId="0" xfId="2" applyNumberFormat="1" applyFont="1" applyAlignment="1">
      <alignment horizontal="right" vertical="center"/>
    </xf>
    <xf numFmtId="0" fontId="21" fillId="0" borderId="0" xfId="2" applyFont="1"/>
    <xf numFmtId="0" fontId="21" fillId="0" borderId="2" xfId="2" applyFont="1" applyBorder="1"/>
    <xf numFmtId="14" fontId="21" fillId="0" borderId="2" xfId="2" applyNumberFormat="1" applyFont="1" applyBorder="1"/>
    <xf numFmtId="0" fontId="21" fillId="15" borderId="2" xfId="2" applyFont="1" applyFill="1" applyBorder="1"/>
    <xf numFmtId="0" fontId="21" fillId="0" borderId="0" xfId="2" applyFont="1" applyAlignment="1">
      <alignment horizontal="left" vertical="center"/>
    </xf>
    <xf numFmtId="0" fontId="22" fillId="0" borderId="0" xfId="2" applyFont="1"/>
    <xf numFmtId="14" fontId="21" fillId="0" borderId="0" xfId="2" applyNumberFormat="1" applyFont="1" applyAlignment="1">
      <alignment horizontal="center" vertical="center"/>
    </xf>
    <xf numFmtId="14" fontId="21" fillId="15" borderId="2" xfId="2" applyNumberFormat="1" applyFont="1" applyFill="1" applyBorder="1"/>
    <xf numFmtId="14" fontId="21" fillId="16" borderId="0" xfId="2" applyNumberFormat="1" applyFont="1" applyFill="1" applyBorder="1" applyAlignment="1">
      <alignment horizontal="center" vertical="center"/>
    </xf>
    <xf numFmtId="14" fontId="21" fillId="0" borderId="0" xfId="2" applyNumberFormat="1" applyFont="1"/>
    <xf numFmtId="0" fontId="23" fillId="0" borderId="0" xfId="2" applyFont="1" applyAlignment="1"/>
    <xf numFmtId="0" fontId="9" fillId="0" borderId="0" xfId="2" applyFont="1"/>
    <xf numFmtId="0" fontId="24" fillId="0" borderId="0" xfId="2" applyFont="1" applyAlignment="1"/>
    <xf numFmtId="0" fontId="4" fillId="2" borderId="0" xfId="0" applyFont="1" applyFill="1" applyProtection="1">
      <protection locked="0"/>
    </xf>
    <xf numFmtId="0" fontId="4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Protection="1">
      <protection locked="0"/>
    </xf>
    <xf numFmtId="1" fontId="16" fillId="0" borderId="0" xfId="2" applyNumberFormat="1" applyFont="1" applyAlignment="1" applyProtection="1">
      <alignment vertical="center"/>
      <protection locked="0"/>
    </xf>
    <xf numFmtId="3" fontId="25" fillId="2" borderId="0" xfId="0" applyNumberFormat="1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>
      <alignment horizontal="left"/>
    </xf>
    <xf numFmtId="4" fontId="25" fillId="7" borderId="0" xfId="0" applyNumberFormat="1" applyFont="1" applyFill="1" applyBorder="1" applyAlignment="1">
      <alignment horizontal="left" vertical="center"/>
    </xf>
    <xf numFmtId="0" fontId="26" fillId="3" borderId="0" xfId="0" applyFont="1" applyFill="1" applyBorder="1" applyAlignment="1" applyProtection="1">
      <alignment horizontal="center"/>
      <protection locked="0"/>
    </xf>
    <xf numFmtId="4" fontId="25" fillId="9" borderId="0" xfId="0" applyNumberFormat="1" applyFont="1" applyFill="1" applyBorder="1" applyAlignment="1">
      <alignment horizontal="left" vertical="center"/>
    </xf>
    <xf numFmtId="0" fontId="26" fillId="2" borderId="0" xfId="0" applyFont="1" applyFill="1" applyBorder="1" applyAlignment="1" applyProtection="1">
      <alignment horizontal="center"/>
      <protection locked="0"/>
    </xf>
    <xf numFmtId="4" fontId="25" fillId="10" borderId="0" xfId="0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4" fontId="25" fillId="0" borderId="0" xfId="0" applyNumberFormat="1" applyFont="1" applyAlignment="1">
      <alignment horizontal="left" vertical="center"/>
    </xf>
    <xf numFmtId="4" fontId="25" fillId="5" borderId="0" xfId="0" applyNumberFormat="1" applyFont="1" applyFill="1" applyBorder="1" applyAlignment="1">
      <alignment horizontal="left" vertical="center"/>
    </xf>
    <xf numFmtId="165" fontId="25" fillId="5" borderId="0" xfId="0" applyNumberFormat="1" applyFont="1" applyFill="1" applyBorder="1" applyAlignment="1" applyProtection="1">
      <alignment horizontal="center" vertical="center"/>
      <protection locked="0"/>
    </xf>
    <xf numFmtId="4" fontId="25" fillId="2" borderId="0" xfId="0" applyNumberFormat="1" applyFont="1" applyFill="1" applyAlignment="1">
      <alignment horizontal="left" vertical="center"/>
    </xf>
    <xf numFmtId="164" fontId="26" fillId="3" borderId="0" xfId="1" applyNumberFormat="1" applyFont="1" applyFill="1" applyBorder="1" applyAlignment="1" applyProtection="1">
      <alignment horizontal="center"/>
      <protection locked="0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Border="1" applyAlignment="1">
      <alignment horizontal="left" vertical="center"/>
    </xf>
    <xf numFmtId="0" fontId="26" fillId="2" borderId="0" xfId="0" quotePrefix="1" applyFont="1" applyFill="1" applyAlignment="1">
      <alignment horizontal="center"/>
    </xf>
    <xf numFmtId="0" fontId="26" fillId="2" borderId="0" xfId="0" applyFont="1" applyFill="1"/>
    <xf numFmtId="0" fontId="26" fillId="2" borderId="1" xfId="0" applyFont="1" applyFill="1" applyBorder="1"/>
    <xf numFmtId="0" fontId="26" fillId="8" borderId="1" xfId="0" applyFont="1" applyFill="1" applyBorder="1"/>
    <xf numFmtId="0" fontId="26" fillId="11" borderId="1" xfId="0" applyFont="1" applyFill="1" applyBorder="1"/>
    <xf numFmtId="0" fontId="26" fillId="12" borderId="1" xfId="0" applyFont="1" applyFill="1" applyBorder="1"/>
    <xf numFmtId="0" fontId="27" fillId="2" borderId="0" xfId="0" applyFont="1" applyFill="1"/>
    <xf numFmtId="0" fontId="26" fillId="13" borderId="1" xfId="0" applyFont="1" applyFill="1" applyBorder="1"/>
    <xf numFmtId="0" fontId="26" fillId="3" borderId="0" xfId="0" applyFont="1" applyFill="1" applyBorder="1"/>
    <xf numFmtId="0" fontId="26" fillId="0" borderId="0" xfId="0" applyFont="1" applyFill="1" applyBorder="1"/>
    <xf numFmtId="0" fontId="26" fillId="2" borderId="0" xfId="0" applyFont="1" applyFill="1" applyBorder="1"/>
    <xf numFmtId="0" fontId="0" fillId="17" borderId="0" xfId="0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26" fillId="17" borderId="0" xfId="0" applyFont="1" applyFill="1" applyBorder="1" applyAlignment="1">
      <alignment horizontal="center"/>
    </xf>
    <xf numFmtId="0" fontId="26" fillId="3" borderId="0" xfId="0" applyFont="1" applyFill="1"/>
    <xf numFmtId="0" fontId="27" fillId="3" borderId="0" xfId="0" applyFont="1" applyFill="1"/>
    <xf numFmtId="0" fontId="25" fillId="17" borderId="0" xfId="0" applyFont="1" applyFill="1" applyBorder="1" applyAlignment="1">
      <alignment horizontal="left" vertical="center"/>
    </xf>
    <xf numFmtId="4" fontId="25" fillId="6" borderId="0" xfId="0" applyNumberFormat="1" applyFont="1" applyFill="1" applyBorder="1" applyAlignment="1">
      <alignment horizontal="left" vertical="center"/>
    </xf>
    <xf numFmtId="4" fontId="25" fillId="3" borderId="0" xfId="0" applyNumberFormat="1" applyFont="1" applyFill="1" applyBorder="1" applyAlignment="1">
      <alignment horizontal="left" vertical="center"/>
    </xf>
    <xf numFmtId="4" fontId="25" fillId="18" borderId="0" xfId="0" applyNumberFormat="1" applyFont="1" applyFill="1" applyBorder="1" applyAlignment="1">
      <alignment horizontal="center" vertical="center"/>
    </xf>
    <xf numFmtId="4" fontId="25" fillId="3" borderId="0" xfId="0" applyNumberFormat="1" applyFont="1" applyFill="1" applyBorder="1" applyAlignment="1">
      <alignment horizontal="center" vertical="center"/>
    </xf>
    <xf numFmtId="4" fontId="26" fillId="3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/>
    </xf>
    <xf numFmtId="4" fontId="26" fillId="17" borderId="0" xfId="0" applyNumberFormat="1" applyFont="1" applyFill="1" applyBorder="1" applyAlignment="1">
      <alignment horizontal="center"/>
    </xf>
    <xf numFmtId="4" fontId="26" fillId="2" borderId="0" xfId="0" applyNumberFormat="1" applyFont="1" applyFill="1" applyBorder="1" applyAlignment="1">
      <alignment horizontal="center"/>
    </xf>
    <xf numFmtId="164" fontId="26" fillId="3" borderId="0" xfId="1" applyNumberFormat="1" applyFont="1" applyFill="1" applyBorder="1" applyAlignment="1">
      <alignment horizontal="center" vertical="center"/>
    </xf>
    <xf numFmtId="4" fontId="25" fillId="19" borderId="0" xfId="0" applyNumberFormat="1" applyFont="1" applyFill="1" applyBorder="1" applyAlignment="1">
      <alignment horizontal="left" vertical="center"/>
    </xf>
    <xf numFmtId="4" fontId="25" fillId="19" borderId="0" xfId="0" applyNumberFormat="1" applyFont="1" applyFill="1" applyBorder="1" applyAlignment="1">
      <alignment horizontal="center" vertical="center"/>
    </xf>
    <xf numFmtId="2" fontId="16" fillId="0" borderId="0" xfId="2" applyNumberFormat="1" applyFont="1" applyBorder="1" applyAlignment="1">
      <alignment vertical="center"/>
    </xf>
    <xf numFmtId="2" fontId="16" fillId="5" borderId="0" xfId="2" applyNumberFormat="1" applyFont="1" applyFill="1" applyBorder="1" applyAlignment="1">
      <alignment horizontal="left" vertical="center"/>
    </xf>
    <xf numFmtId="2" fontId="16" fillId="6" borderId="0" xfId="2" applyNumberFormat="1" applyFont="1" applyFill="1" applyBorder="1" applyAlignment="1">
      <alignment horizontal="left" vertical="center"/>
    </xf>
    <xf numFmtId="2" fontId="16" fillId="14" borderId="0" xfId="2" applyNumberFormat="1" applyFont="1" applyFill="1" applyBorder="1" applyAlignment="1">
      <alignment horizontal="left" vertical="center"/>
    </xf>
    <xf numFmtId="166" fontId="16" fillId="0" borderId="0" xfId="2" applyNumberFormat="1" applyFont="1" applyBorder="1" applyAlignment="1" applyProtection="1">
      <alignment horizontal="center" vertical="center"/>
      <protection locked="0"/>
    </xf>
    <xf numFmtId="2" fontId="16" fillId="0" borderId="0" xfId="2" applyNumberFormat="1" applyFont="1" applyBorder="1" applyAlignment="1">
      <alignment horizontal="center" vertical="center"/>
    </xf>
    <xf numFmtId="166" fontId="16" fillId="5" borderId="0" xfId="2" applyNumberFormat="1" applyFont="1" applyFill="1" applyBorder="1" applyAlignment="1" applyProtection="1">
      <alignment horizontal="center" vertical="center"/>
      <protection locked="0"/>
    </xf>
    <xf numFmtId="2" fontId="16" fillId="5" borderId="0" xfId="2" applyNumberFormat="1" applyFont="1" applyFill="1" applyBorder="1" applyAlignment="1">
      <alignment horizontal="center" vertical="center"/>
    </xf>
    <xf numFmtId="166" fontId="16" fillId="14" borderId="0" xfId="2" applyNumberFormat="1" applyFont="1" applyFill="1" applyBorder="1" applyAlignment="1" applyProtection="1">
      <alignment horizontal="center" vertical="center"/>
      <protection locked="0"/>
    </xf>
    <xf numFmtId="2" fontId="16" fillId="6" borderId="0" xfId="2" applyNumberFormat="1" applyFont="1" applyFill="1" applyBorder="1" applyAlignment="1">
      <alignment horizontal="center" vertical="center"/>
    </xf>
    <xf numFmtId="2" fontId="16" fillId="5" borderId="0" xfId="2" applyNumberFormat="1" applyFont="1" applyFill="1" applyBorder="1" applyAlignment="1" applyProtection="1">
      <alignment horizontal="center" vertical="center"/>
      <protection locked="0"/>
    </xf>
    <xf numFmtId="2" fontId="14" fillId="21" borderId="0" xfId="2" applyNumberFormat="1" applyFont="1" applyFill="1" applyBorder="1" applyAlignment="1">
      <alignment horizontal="left" vertical="center"/>
    </xf>
    <xf numFmtId="2" fontId="14" fillId="21" borderId="0" xfId="2" applyNumberFormat="1" applyFont="1" applyFill="1" applyBorder="1" applyAlignment="1">
      <alignment horizontal="center" vertical="center"/>
    </xf>
    <xf numFmtId="2" fontId="19" fillId="6" borderId="0" xfId="2" applyNumberFormat="1" applyFont="1" applyFill="1" applyBorder="1" applyAlignment="1">
      <alignment horizontal="center" vertical="center"/>
    </xf>
    <xf numFmtId="1" fontId="16" fillId="0" borderId="0" xfId="2" applyNumberFormat="1" applyFont="1" applyBorder="1" applyAlignment="1" applyProtection="1">
      <alignment horizontal="center" vertical="center"/>
      <protection locked="0"/>
    </xf>
    <xf numFmtId="2" fontId="16" fillId="5" borderId="0" xfId="2" applyNumberFormat="1" applyFont="1" applyFill="1" applyBorder="1" applyAlignment="1">
      <alignment vertical="center"/>
    </xf>
    <xf numFmtId="1" fontId="16" fillId="5" borderId="0" xfId="2" applyNumberFormat="1" applyFont="1" applyFill="1" applyBorder="1" applyAlignment="1" applyProtection="1">
      <alignment horizontal="center" vertical="center"/>
      <protection locked="0"/>
    </xf>
    <xf numFmtId="1" fontId="16" fillId="0" borderId="0" xfId="2" applyNumberFormat="1" applyFont="1" applyBorder="1" applyAlignment="1">
      <alignment vertical="center"/>
    </xf>
    <xf numFmtId="2" fontId="19" fillId="6" borderId="0" xfId="2" applyNumberFormat="1" applyFont="1" applyFill="1" applyBorder="1" applyAlignment="1">
      <alignment vertical="center"/>
    </xf>
    <xf numFmtId="2" fontId="19" fillId="0" borderId="0" xfId="2" applyNumberFormat="1" applyFont="1" applyBorder="1" applyAlignment="1">
      <alignment vertical="center"/>
    </xf>
    <xf numFmtId="2" fontId="18" fillId="21" borderId="0" xfId="2" applyNumberFormat="1" applyFont="1" applyFill="1" applyBorder="1" applyAlignment="1">
      <alignment vertical="center"/>
    </xf>
    <xf numFmtId="2" fontId="14" fillId="21" borderId="0" xfId="2" applyNumberFormat="1" applyFont="1" applyFill="1" applyBorder="1" applyAlignment="1">
      <alignment vertical="center"/>
    </xf>
    <xf numFmtId="0" fontId="26" fillId="3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4" fontId="7" fillId="4" borderId="0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center" vertical="center"/>
    </xf>
    <xf numFmtId="4" fontId="3" fillId="4" borderId="0" xfId="0" applyNumberFormat="1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 wrapText="1"/>
    </xf>
    <xf numFmtId="2" fontId="16" fillId="0" borderId="0" xfId="2" applyNumberFormat="1" applyFont="1" applyBorder="1" applyAlignment="1">
      <alignment horizontal="left" wrapText="1"/>
    </xf>
    <xf numFmtId="0" fontId="9" fillId="0" borderId="0" xfId="2" applyFont="1" applyBorder="1" applyAlignment="1">
      <alignment horizontal="left"/>
    </xf>
    <xf numFmtId="2" fontId="12" fillId="4" borderId="0" xfId="2" applyNumberFormat="1" applyFont="1" applyFill="1" applyBorder="1" applyAlignment="1">
      <alignment horizontal="center" vertical="center"/>
    </xf>
    <xf numFmtId="0" fontId="13" fillId="20" borderId="0" xfId="2" applyFont="1" applyFill="1" applyBorder="1"/>
    <xf numFmtId="2" fontId="14" fillId="21" borderId="0" xfId="2" applyNumberFormat="1" applyFont="1" applyFill="1" applyBorder="1" applyAlignment="1">
      <alignment horizontal="center" vertical="center"/>
    </xf>
    <xf numFmtId="2" fontId="18" fillId="21" borderId="0" xfId="2" applyNumberFormat="1" applyFont="1" applyFill="1" applyBorder="1" applyAlignment="1">
      <alignment horizontal="center" vertical="center"/>
    </xf>
    <xf numFmtId="2" fontId="20" fillId="0" borderId="0" xfId="2" applyNumberFormat="1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protection locked="0"/>
    </xf>
    <xf numFmtId="2" fontId="17" fillId="6" borderId="0" xfId="2" applyNumberFormat="1" applyFont="1" applyFill="1" applyBorder="1" applyAlignment="1">
      <alignment horizontal="center" vertical="center" wrapText="1"/>
    </xf>
    <xf numFmtId="0" fontId="13" fillId="0" borderId="0" xfId="2" applyFont="1" applyBorder="1"/>
  </cellXfs>
  <cellStyles count="3">
    <cellStyle name="Moeda" xfId="1" builtinId="4"/>
    <cellStyle name="Normal" xfId="0" builtinId="0"/>
    <cellStyle name="Normal 2" xfId="2" xr:uid="{64FA69A5-9D7B-4997-8AEE-CE9327729AB9}"/>
  </cellStyles>
  <dxfs count="0"/>
  <tableStyles count="0" defaultTableStyle="TableStyleMedium2" defaultPivotStyle="PivotStyleLight16"/>
  <colors>
    <mruColors>
      <color rgb="FF005F61"/>
      <color rgb="FFFEEDCB"/>
      <color rgb="FF333333"/>
      <color rgb="FFFEF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aegro.com.br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image" Target="../media/image4.png"/><Relationship Id="rId2" Type="http://schemas.openxmlformats.org/officeDocument/2006/relationships/image" Target="../media/image6.svg"/><Relationship Id="rId1" Type="http://schemas.openxmlformats.org/officeDocument/2006/relationships/image" Target="../media/image5.png"/><Relationship Id="rId6" Type="http://schemas.openxmlformats.org/officeDocument/2006/relationships/image" Target="../media/image3.jpg"/><Relationship Id="rId5" Type="http://schemas.openxmlformats.org/officeDocument/2006/relationships/hyperlink" Target="https://aegro.com.br/" TargetMode="External"/><Relationship Id="rId4" Type="http://schemas.openxmlformats.org/officeDocument/2006/relationships/image" Target="../media/image8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g"/><Relationship Id="rId1" Type="http://schemas.openxmlformats.org/officeDocument/2006/relationships/hyperlink" Target="https://aegro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6</xdr:row>
      <xdr:rowOff>142875</xdr:rowOff>
    </xdr:from>
    <xdr:ext cx="4436745" cy="436816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64416F9-6F2D-4C7D-B00E-C4AE07CBB9F1}"/>
            </a:ext>
          </a:extLst>
        </xdr:cNvPr>
        <xdr:cNvSpPr txBox="1"/>
      </xdr:nvSpPr>
      <xdr:spPr>
        <a:xfrm>
          <a:off x="142875" y="1102995"/>
          <a:ext cx="4436745" cy="436816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300" b="0" i="0">
              <a:effectLst/>
              <a:latin typeface="+mn-lt"/>
              <a:ea typeface="+mn-ea"/>
              <a:cs typeface="+mn-cs"/>
            </a:rPr>
            <a:t>A cafeicultura, assim como outras culturas agrícolas, tem seus desafios para impantação e manejo de forma assertiva. Por esse motivo, compartilhamos com você essa planilha, que pode ser utilizada como ferramenta de suporte aos processos de impantação e planejamento da lavoura.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pt-BR" sz="130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300" b="0" i="0">
              <a:effectLst/>
              <a:latin typeface="+mn-lt"/>
              <a:ea typeface="+mn-ea"/>
              <a:cs typeface="+mn-cs"/>
            </a:rPr>
            <a:t>Na aba </a:t>
          </a:r>
          <a:r>
            <a:rPr lang="pt-BR" sz="1300" b="1" i="0">
              <a:effectLst/>
              <a:latin typeface="+mn-lt"/>
              <a:ea typeface="+mn-ea"/>
              <a:cs typeface="+mn-cs"/>
            </a:rPr>
            <a:t>implantação</a:t>
          </a:r>
          <a:r>
            <a:rPr lang="pt-BR" sz="1300" b="0" i="0">
              <a:effectLst/>
              <a:latin typeface="+mn-lt"/>
              <a:ea typeface="+mn-ea"/>
              <a:cs typeface="+mn-cs"/>
            </a:rPr>
            <a:t>, você encontrará dicas e recomendações para a cultura, além de cálculos para mensurar o orçamento necessário para compra de sementes.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30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300" b="0" i="0">
              <a:effectLst/>
              <a:latin typeface="+mn-lt"/>
              <a:ea typeface="+mn-ea"/>
              <a:cs typeface="+mn-cs"/>
            </a:rPr>
            <a:t>Na aba </a:t>
          </a:r>
          <a:r>
            <a:rPr lang="pt-BR" sz="1300" b="1" i="0">
              <a:effectLst/>
              <a:latin typeface="+mn-lt"/>
              <a:ea typeface="+mn-ea"/>
              <a:cs typeface="+mn-cs"/>
            </a:rPr>
            <a:t>recomendação NC</a:t>
          </a:r>
          <a:r>
            <a:rPr lang="pt-BR" sz="1300" b="0" i="0">
              <a:effectLst/>
              <a:latin typeface="+mn-lt"/>
              <a:ea typeface="+mn-ea"/>
              <a:cs typeface="+mn-cs"/>
            </a:rPr>
            <a:t>, você encontrará dados padrão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300" b="0" i="0">
              <a:effectLst/>
              <a:latin typeface="+mn-lt"/>
              <a:ea typeface="+mn-ea"/>
              <a:cs typeface="+mn-cs"/>
            </a:rPr>
            <a:t>de uma análise de solo. Com a sua análise em mãos,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300" b="0" i="0">
              <a:effectLst/>
              <a:latin typeface="+mn-lt"/>
              <a:ea typeface="+mn-ea"/>
              <a:cs typeface="+mn-cs"/>
            </a:rPr>
            <a:t>preencha as informações conforme as unidades descritas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300" b="0" i="0">
              <a:effectLst/>
              <a:latin typeface="+mn-lt"/>
              <a:ea typeface="+mn-ea"/>
              <a:cs typeface="+mn-cs"/>
            </a:rPr>
            <a:t>para obter automaticamente informações sobre: tipo de solo, necessidade de calagem (com 3 metodologias de cálculos diferentes) e informações sobre qual tipo de calcário escolher.</a:t>
          </a:r>
          <a:endParaRPr sz="1300"/>
        </a:p>
      </xdr:txBody>
    </xdr:sp>
    <xdr:clientData fLocksWithSheet="0"/>
  </xdr:oneCellAnchor>
  <xdr:oneCellAnchor>
    <xdr:from>
      <xdr:col>0</xdr:col>
      <xdr:colOff>142875</xdr:colOff>
      <xdr:row>4</xdr:row>
      <xdr:rowOff>28575</xdr:rowOff>
    </xdr:from>
    <xdr:ext cx="7524750" cy="4095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E7D2605-0F4D-4816-A02B-F1341C7F435C}"/>
            </a:ext>
          </a:extLst>
        </xdr:cNvPr>
        <xdr:cNvSpPr txBox="1"/>
      </xdr:nvSpPr>
      <xdr:spPr>
        <a:xfrm>
          <a:off x="142875" y="676275"/>
          <a:ext cx="7524750" cy="409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OLÁ</a:t>
          </a:r>
          <a:endParaRPr sz="1400"/>
        </a:p>
      </xdr:txBody>
    </xdr:sp>
    <xdr:clientData fLocksWithSheet="0"/>
  </xdr:oneCellAnchor>
  <xdr:oneCellAnchor>
    <xdr:from>
      <xdr:col>15</xdr:col>
      <xdr:colOff>516255</xdr:colOff>
      <xdr:row>1</xdr:row>
      <xdr:rowOff>43815</xdr:rowOff>
    </xdr:from>
    <xdr:ext cx="552450" cy="361950"/>
    <xdr:pic>
      <xdr:nvPicPr>
        <xdr:cNvPr id="4" name="image2.png">
          <a:extLst>
            <a:ext uri="{FF2B5EF4-FFF2-40B4-BE49-F238E27FC236}">
              <a16:creationId xmlns:a16="http://schemas.microsoft.com/office/drawing/2014/main" id="{137C64C1-758E-4E1F-9956-EF165D4D59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60255" y="203835"/>
          <a:ext cx="552450" cy="361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</xdr:row>
      <xdr:rowOff>76200</xdr:rowOff>
    </xdr:from>
    <xdr:ext cx="1095375" cy="276225"/>
    <xdr:pic>
      <xdr:nvPicPr>
        <xdr:cNvPr id="5" name="image3.png">
          <a:extLst>
            <a:ext uri="{FF2B5EF4-FFF2-40B4-BE49-F238E27FC236}">
              <a16:creationId xmlns:a16="http://schemas.microsoft.com/office/drawing/2014/main" id="{15A4CF57-07AE-4BEF-8397-C02AB8060C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075" y="238125"/>
          <a:ext cx="1095375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320040</xdr:colOff>
      <xdr:row>36</xdr:row>
      <xdr:rowOff>131445</xdr:rowOff>
    </xdr:from>
    <xdr:ext cx="6867525" cy="847725"/>
    <xdr:pic>
      <xdr:nvPicPr>
        <xdr:cNvPr id="6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259D29B-897E-4312-AB51-4504EAEEC465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8040" y="5892165"/>
          <a:ext cx="6867525" cy="8477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81915</xdr:colOff>
      <xdr:row>6</xdr:row>
      <xdr:rowOff>135255</xdr:rowOff>
    </xdr:from>
    <xdr:ext cx="4451985" cy="388048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2FCB245A-F918-4C2B-B4F4-93DEF13E11C3}"/>
            </a:ext>
          </a:extLst>
        </xdr:cNvPr>
        <xdr:cNvSpPr txBox="1"/>
      </xdr:nvSpPr>
      <xdr:spPr>
        <a:xfrm>
          <a:off x="4958715" y="1095375"/>
          <a:ext cx="4451985" cy="388048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300" b="1" i="0">
              <a:solidFill>
                <a:srgbClr val="005F61"/>
              </a:solidFill>
              <a:effectLst/>
              <a:latin typeface="+mn-lt"/>
              <a:ea typeface="+mn-ea"/>
              <a:cs typeface="+mn-cs"/>
            </a:rPr>
            <a:t>As células coloridas na planilha contêm cálculos e fórmulas automatizadas. Não é necessário alterá-las ou preenchê-las para receber os resultados</a:t>
          </a:r>
          <a:r>
            <a:rPr lang="en-US" sz="1300" b="1">
              <a:solidFill>
                <a:srgbClr val="005F61"/>
              </a:solidFill>
              <a:latin typeface="+mn-lt"/>
              <a:ea typeface="Calibri"/>
              <a:cs typeface="Calibri"/>
              <a:sym typeface="Calibri"/>
            </a:rPr>
            <a:t>.</a:t>
          </a:r>
          <a:endParaRPr sz="1300" b="1">
            <a:solidFill>
              <a:srgbClr val="005F61"/>
            </a:solidFill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30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pt-BR" sz="1300" b="0" i="0">
              <a:effectLst/>
              <a:latin typeface="+mn-lt"/>
              <a:ea typeface="+mn-ea"/>
              <a:cs typeface="+mn-cs"/>
            </a:rPr>
            <a:t>A planilha também contém uma calculadora para quantidade de sementes para semeadura, seu custo de acordo com a área, população e % de germinação.</a:t>
          </a:r>
          <a:endParaRPr sz="1300">
            <a:latin typeface="+mn-lt"/>
          </a:endParaRPr>
        </a:p>
      </xdr:txBody>
    </xdr:sp>
    <xdr:clientData fLocksWithSheet="0"/>
  </xdr:oneCellAnchor>
  <xdr:twoCellAnchor editAs="oneCell">
    <xdr:from>
      <xdr:col>0</xdr:col>
      <xdr:colOff>243840</xdr:colOff>
      <xdr:row>39</xdr:row>
      <xdr:rowOff>53485</xdr:rowOff>
    </xdr:from>
    <xdr:to>
      <xdr:col>2</xdr:col>
      <xdr:colOff>205739</xdr:colOff>
      <xdr:row>41</xdr:row>
      <xdr:rowOff>123431</xdr:rowOff>
    </xdr:to>
    <xdr:pic>
      <xdr:nvPicPr>
        <xdr:cNvPr id="14" name="Imagem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CF7CB6E-6518-FC21-B971-D71D6E1DF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6294265"/>
          <a:ext cx="1181099" cy="3899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40004</xdr:colOff>
      <xdr:row>1</xdr:row>
      <xdr:rowOff>72390</xdr:rowOff>
    </xdr:from>
    <xdr:to>
      <xdr:col>1</xdr:col>
      <xdr:colOff>380999</xdr:colOff>
      <xdr:row>1</xdr:row>
      <xdr:rowOff>413385</xdr:rowOff>
    </xdr:to>
    <xdr:pic>
      <xdr:nvPicPr>
        <xdr:cNvPr id="3" name="Gráfico 2" descr="Sementes">
          <a:extLst>
            <a:ext uri="{FF2B5EF4-FFF2-40B4-BE49-F238E27FC236}">
              <a16:creationId xmlns:a16="http://schemas.microsoft.com/office/drawing/2014/main" id="{557FB26B-91A8-4434-B388-BA27E0B1C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0800000" flipV="1">
          <a:off x="314324" y="255270"/>
          <a:ext cx="340995" cy="340995"/>
        </a:xfrm>
        <a:prstGeom prst="rect">
          <a:avLst/>
        </a:prstGeom>
      </xdr:spPr>
    </xdr:pic>
    <xdr:clientData/>
  </xdr:twoCellAnchor>
  <xdr:twoCellAnchor editAs="oneCell">
    <xdr:from>
      <xdr:col>6</xdr:col>
      <xdr:colOff>91441</xdr:colOff>
      <xdr:row>1</xdr:row>
      <xdr:rowOff>30480</xdr:rowOff>
    </xdr:from>
    <xdr:to>
      <xdr:col>6</xdr:col>
      <xdr:colOff>525781</xdr:colOff>
      <xdr:row>1</xdr:row>
      <xdr:rowOff>457200</xdr:rowOff>
    </xdr:to>
    <xdr:pic>
      <xdr:nvPicPr>
        <xdr:cNvPr id="6" name="Gráfico 5" descr="Trator">
          <a:extLst>
            <a:ext uri="{FF2B5EF4-FFF2-40B4-BE49-F238E27FC236}">
              <a16:creationId xmlns:a16="http://schemas.microsoft.com/office/drawing/2014/main" id="{536F839D-AF92-4F70-9467-77406C2EE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212081" y="213360"/>
          <a:ext cx="434340" cy="426720"/>
        </a:xfrm>
        <a:prstGeom prst="rect">
          <a:avLst/>
        </a:prstGeom>
      </xdr:spPr>
    </xdr:pic>
    <xdr:clientData/>
  </xdr:twoCellAnchor>
  <xdr:oneCellAnchor>
    <xdr:from>
      <xdr:col>14</xdr:col>
      <xdr:colOff>249011</xdr:colOff>
      <xdr:row>25</xdr:row>
      <xdr:rowOff>83548</xdr:rowOff>
    </xdr:from>
    <xdr:ext cx="6000750" cy="819150"/>
    <xdr:pic>
      <xdr:nvPicPr>
        <xdr:cNvPr id="4" name="image1.jp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68EB23-B0FC-4D53-BEA8-36214B8DF319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768171" y="5105128"/>
          <a:ext cx="6000750" cy="8191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27</xdr:row>
      <xdr:rowOff>83820</xdr:rowOff>
    </xdr:from>
    <xdr:to>
      <xdr:col>1</xdr:col>
      <xdr:colOff>1181099</xdr:colOff>
      <xdr:row>29</xdr:row>
      <xdr:rowOff>108046</xdr:rowOff>
    </xdr:to>
    <xdr:pic>
      <xdr:nvPicPr>
        <xdr:cNvPr id="7" name="Imagem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4F7F38-FD2A-44DE-A51C-CF80ECF4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5471160"/>
          <a:ext cx="1181099" cy="3899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718185</xdr:colOff>
      <xdr:row>86</xdr:row>
      <xdr:rowOff>34290</xdr:rowOff>
    </xdr:from>
    <xdr:ext cx="6000750" cy="819150"/>
    <xdr:pic>
      <xdr:nvPicPr>
        <xdr:cNvPr id="2" name="image1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25D64-82CA-48E5-B6D0-B768AE19E5F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5845" y="5962650"/>
          <a:ext cx="6000750" cy="8191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563881</xdr:colOff>
      <xdr:row>0</xdr:row>
      <xdr:rowOff>213360</xdr:rowOff>
    </xdr:from>
    <xdr:to>
      <xdr:col>10</xdr:col>
      <xdr:colOff>678181</xdr:colOff>
      <xdr:row>0</xdr:row>
      <xdr:rowOff>535413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4930A5-8A69-4E31-97B5-C0F313A5D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5021" y="213360"/>
          <a:ext cx="975360" cy="322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fern/Desktop/Aegro/Mi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ção"/>
      <sheetName val="Projeto"/>
      <sheetName val="Recomendação NC"/>
    </sheetNames>
    <sheetDataSet>
      <sheetData sheetId="0" refreshError="1"/>
      <sheetData sheetId="1">
        <row r="4">
          <cell r="C4">
            <v>100</v>
          </cell>
        </row>
        <row r="5">
          <cell r="C5">
            <v>44451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CCFC7-9528-497A-B1B2-B9F579B40D5C}">
  <dimension ref="A1:BD994"/>
  <sheetViews>
    <sheetView showGridLines="0" tabSelected="1" zoomScaleNormal="100" workbookViewId="0">
      <selection activeCell="Q8" sqref="Q8"/>
    </sheetView>
  </sheetViews>
  <sheetFormatPr defaultColWidth="0" defaultRowHeight="15" customHeight="1" zeroHeight="1" x14ac:dyDescent="0.25"/>
  <cols>
    <col min="1" max="17" width="8.88671875" style="13" customWidth="1"/>
    <col min="18" max="25" width="8.88671875" style="13" hidden="1" customWidth="1"/>
    <col min="26" max="26" width="19.33203125" style="13" hidden="1" customWidth="1"/>
    <col min="27" max="27" width="10.109375" style="13" hidden="1" customWidth="1"/>
    <col min="28" max="28" width="9.6640625" style="13" hidden="1" customWidth="1"/>
    <col min="29" max="29" width="22.6640625" style="13" hidden="1" customWidth="1"/>
    <col min="30" max="30" width="48.6640625" style="13" hidden="1" customWidth="1"/>
    <col min="31" max="31" width="12" style="13" hidden="1" customWidth="1"/>
    <col min="32" max="32" width="60.109375" style="13" hidden="1" customWidth="1"/>
    <col min="33" max="33" width="7.6640625" style="13" hidden="1" customWidth="1"/>
    <col min="34" max="34" width="12" style="13" hidden="1" customWidth="1"/>
    <col min="35" max="36" width="5" style="13" hidden="1" customWidth="1"/>
    <col min="37" max="37" width="6.109375" style="13" hidden="1" customWidth="1"/>
    <col min="38" max="41" width="5" style="13" hidden="1" customWidth="1"/>
    <col min="42" max="42" width="8.88671875" style="13" hidden="1" customWidth="1"/>
    <col min="43" max="49" width="10.109375" style="13" hidden="1" customWidth="1"/>
    <col min="50" max="50" width="8.88671875" style="13" hidden="1" customWidth="1"/>
    <col min="51" max="51" width="10.109375" style="13" hidden="1" customWidth="1"/>
    <col min="52" max="52" width="8.88671875" style="13" hidden="1" customWidth="1"/>
    <col min="53" max="53" width="41" style="13" hidden="1" customWidth="1"/>
    <col min="54" max="56" width="8.6640625" style="13" hidden="1" customWidth="1"/>
    <col min="57" max="16384" width="14.44140625" style="13" hidden="1"/>
  </cols>
  <sheetData>
    <row r="1" spans="26:56" ht="12.75" customHeight="1" x14ac:dyDescent="0.25">
      <c r="Z1" s="18"/>
      <c r="AA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2" spans="26:56" ht="12.75" customHeight="1" x14ac:dyDescent="0.3">
      <c r="Z2" s="18"/>
      <c r="AA2" s="18"/>
      <c r="AE2" s="18" t="s">
        <v>103</v>
      </c>
      <c r="AF2" s="18" t="s">
        <v>104</v>
      </c>
      <c r="AG2" s="18"/>
      <c r="AH2" s="19" t="s">
        <v>105</v>
      </c>
      <c r="AI2" s="19"/>
      <c r="AJ2" s="19"/>
      <c r="AK2" s="19"/>
      <c r="AL2" s="19"/>
      <c r="AM2" s="19"/>
      <c r="AN2" s="19"/>
      <c r="AO2" s="19"/>
      <c r="AP2" s="19"/>
      <c r="AQ2" s="19" t="s">
        <v>106</v>
      </c>
      <c r="AR2" s="20">
        <f>([1]Projeto!C5)</f>
        <v>44451</v>
      </c>
      <c r="AS2" s="19"/>
      <c r="AT2" s="19"/>
      <c r="AU2" s="19"/>
      <c r="AV2" s="19"/>
      <c r="AW2" s="19"/>
      <c r="AX2" s="19"/>
      <c r="AY2" s="21" t="s">
        <v>107</v>
      </c>
      <c r="AZ2" s="18"/>
      <c r="BA2" s="22"/>
      <c r="BB2" s="23"/>
      <c r="BC2" s="23"/>
      <c r="BD2" s="23"/>
    </row>
    <row r="3" spans="26:56" ht="12.75" customHeight="1" x14ac:dyDescent="0.3">
      <c r="Z3" s="22" t="s">
        <v>108</v>
      </c>
      <c r="AA3" s="24">
        <v>44033</v>
      </c>
      <c r="AG3" s="18"/>
      <c r="AH3" s="19"/>
      <c r="AI3" s="19">
        <v>100</v>
      </c>
      <c r="AJ3" s="19">
        <v>110</v>
      </c>
      <c r="AK3" s="19">
        <v>115</v>
      </c>
      <c r="AL3" s="19">
        <v>125</v>
      </c>
      <c r="AM3" s="19">
        <v>130</v>
      </c>
      <c r="AN3" s="19">
        <v>140</v>
      </c>
      <c r="AO3" s="19">
        <v>150</v>
      </c>
      <c r="AP3" s="19"/>
      <c r="AQ3" s="19">
        <v>100</v>
      </c>
      <c r="AR3" s="19">
        <v>110</v>
      </c>
      <c r="AS3" s="19">
        <v>115</v>
      </c>
      <c r="AT3" s="19">
        <v>125</v>
      </c>
      <c r="AU3" s="19">
        <v>130</v>
      </c>
      <c r="AV3" s="19">
        <v>140</v>
      </c>
      <c r="AW3" s="19">
        <v>150</v>
      </c>
      <c r="AX3" s="19"/>
      <c r="AY3" s="21"/>
      <c r="AZ3" s="18"/>
      <c r="BA3" s="22"/>
      <c r="BB3" s="23"/>
      <c r="BD3" s="23"/>
    </row>
    <row r="4" spans="26:56" ht="12.75" customHeight="1" x14ac:dyDescent="0.3">
      <c r="Z4" s="22" t="s">
        <v>109</v>
      </c>
      <c r="AA4" s="24">
        <v>44064</v>
      </c>
      <c r="AG4" s="18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21"/>
      <c r="AZ4" s="18"/>
      <c r="BA4" s="22"/>
      <c r="BB4" s="23"/>
      <c r="BD4" s="23"/>
    </row>
    <row r="5" spans="26:56" ht="12.75" customHeight="1" x14ac:dyDescent="0.3">
      <c r="Z5" s="22" t="s">
        <v>110</v>
      </c>
      <c r="AA5" s="24">
        <v>44075</v>
      </c>
      <c r="AE5" s="18">
        <v>-60</v>
      </c>
      <c r="AF5" s="18" t="s">
        <v>109</v>
      </c>
      <c r="AG5" s="18"/>
      <c r="AH5" s="19"/>
      <c r="AI5" s="19">
        <v>-60</v>
      </c>
      <c r="AJ5" s="19">
        <v>-60</v>
      </c>
      <c r="AK5" s="19">
        <v>-60</v>
      </c>
      <c r="AL5" s="19">
        <v>-60</v>
      </c>
      <c r="AM5" s="19">
        <v>-60</v>
      </c>
      <c r="AN5" s="19">
        <v>-60</v>
      </c>
      <c r="AO5" s="19">
        <v>-60</v>
      </c>
      <c r="AP5" s="19"/>
      <c r="AQ5" s="20">
        <f t="shared" ref="AQ5:AW9" si="0">($AR$2+AI5)</f>
        <v>44391</v>
      </c>
      <c r="AR5" s="20">
        <f t="shared" si="0"/>
        <v>44391</v>
      </c>
      <c r="AS5" s="20">
        <f t="shared" si="0"/>
        <v>44391</v>
      </c>
      <c r="AT5" s="20">
        <f t="shared" si="0"/>
        <v>44391</v>
      </c>
      <c r="AU5" s="20">
        <f t="shared" si="0"/>
        <v>44391</v>
      </c>
      <c r="AV5" s="20">
        <f t="shared" si="0"/>
        <v>44391</v>
      </c>
      <c r="AW5" s="20">
        <f t="shared" si="0"/>
        <v>44391</v>
      </c>
      <c r="AX5" s="19"/>
      <c r="AY5" s="25">
        <f>IF([1]Projeto!$C$4=Introdução!$AQ$3,Introdução!AQ5,IF([1]Projeto!$C$4=Introdução!$AR$3,Introdução!AR5,IF([1]Projeto!$C$4=Introdução!$AS$3,Introdução!AS5,IF([1]Projeto!$C$4=Introdução!$AT$3,Introdução!AT5,IF([1]Projeto!$C$4=Introdução!$AU$3,Introdução!AU5,IF([1]Projeto!$C$4=Introdução!$AV$3,Introdução!AV5,IF([1]Projeto!$C$4=Introdução!$AW$3,Introdução!AW5,0)))))))</f>
        <v>44391</v>
      </c>
      <c r="AZ5" s="18"/>
      <c r="BA5" s="22"/>
      <c r="BB5" s="23"/>
      <c r="BD5" s="23"/>
    </row>
    <row r="6" spans="26:56" ht="12.75" customHeight="1" x14ac:dyDescent="0.3">
      <c r="Z6" s="22" t="s">
        <v>106</v>
      </c>
      <c r="AA6" s="26">
        <v>44124</v>
      </c>
      <c r="AE6" s="18">
        <v>-40</v>
      </c>
      <c r="AF6" s="18" t="s">
        <v>111</v>
      </c>
      <c r="AG6" s="18"/>
      <c r="AH6" s="19"/>
      <c r="AI6" s="19">
        <v>-40</v>
      </c>
      <c r="AJ6" s="19">
        <v>-40</v>
      </c>
      <c r="AK6" s="19">
        <v>-40</v>
      </c>
      <c r="AL6" s="19">
        <v>-40</v>
      </c>
      <c r="AM6" s="19">
        <v>-40</v>
      </c>
      <c r="AN6" s="19">
        <v>-40</v>
      </c>
      <c r="AO6" s="19">
        <v>-40</v>
      </c>
      <c r="AP6" s="19"/>
      <c r="AQ6" s="20">
        <f t="shared" si="0"/>
        <v>44411</v>
      </c>
      <c r="AR6" s="20">
        <f t="shared" si="0"/>
        <v>44411</v>
      </c>
      <c r="AS6" s="20">
        <f t="shared" si="0"/>
        <v>44411</v>
      </c>
      <c r="AT6" s="20">
        <f t="shared" si="0"/>
        <v>44411</v>
      </c>
      <c r="AU6" s="20">
        <f t="shared" si="0"/>
        <v>44411</v>
      </c>
      <c r="AV6" s="20">
        <f t="shared" si="0"/>
        <v>44411</v>
      </c>
      <c r="AW6" s="20">
        <f t="shared" si="0"/>
        <v>44411</v>
      </c>
      <c r="AX6" s="19"/>
      <c r="AY6" s="25">
        <f>IF([1]Projeto!$C$4=Introdução!$AQ$3,Introdução!AQ6,IF([1]Projeto!$C$4=Introdução!$AR$3,Introdução!AR6,IF([1]Projeto!$C$4=Introdução!$AS$3,Introdução!AS6,IF([1]Projeto!$C$4=Introdução!$AT$3,Introdução!AT6,IF([1]Projeto!$C$4=Introdução!$AU$3,Introdução!AU6,IF([1]Projeto!$C$4=Introdução!$AV$3,Introdução!AV6,IF([1]Projeto!$C$4=Introdução!$AW$3,Introdução!AW6,0)))))))</f>
        <v>44411</v>
      </c>
      <c r="AZ6" s="18"/>
      <c r="BA6" s="22"/>
      <c r="BB6" s="23"/>
      <c r="BD6" s="23"/>
    </row>
    <row r="7" spans="26:56" ht="12.75" customHeight="1" x14ac:dyDescent="0.3">
      <c r="Z7" s="22" t="s">
        <v>112</v>
      </c>
      <c r="AA7" s="24">
        <v>44124</v>
      </c>
      <c r="AE7" s="18">
        <v>0</v>
      </c>
      <c r="AF7" s="18" t="s">
        <v>113</v>
      </c>
      <c r="AG7" s="18"/>
      <c r="AH7" s="19"/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/>
      <c r="AQ7" s="20">
        <f t="shared" si="0"/>
        <v>44451</v>
      </c>
      <c r="AR7" s="20">
        <f t="shared" si="0"/>
        <v>44451</v>
      </c>
      <c r="AS7" s="20">
        <f t="shared" si="0"/>
        <v>44451</v>
      </c>
      <c r="AT7" s="20">
        <f t="shared" si="0"/>
        <v>44451</v>
      </c>
      <c r="AU7" s="20">
        <f t="shared" si="0"/>
        <v>44451</v>
      </c>
      <c r="AV7" s="20">
        <f t="shared" si="0"/>
        <v>44451</v>
      </c>
      <c r="AW7" s="20">
        <f t="shared" si="0"/>
        <v>44451</v>
      </c>
      <c r="AX7" s="19"/>
      <c r="AY7" s="25">
        <f>IF([1]Projeto!$C$4=Introdução!$AQ$3,Introdução!AQ7,IF([1]Projeto!$C$4=Introdução!$AR$3,Introdução!AR7,IF([1]Projeto!$C$4=Introdução!$AS$3,Introdução!AS7,IF([1]Projeto!$C$4=Introdução!$AT$3,Introdução!AT7,IF([1]Projeto!$C$4=Introdução!$AU$3,Introdução!AU7,IF([1]Projeto!$C$4=Introdução!$AV$3,Introdução!AV7,IF([1]Projeto!$C$4=Introdução!$AW$3,Introdução!AW7,0)))))))</f>
        <v>44451</v>
      </c>
      <c r="AZ7" s="18"/>
      <c r="BA7" s="22"/>
      <c r="BB7" s="23"/>
      <c r="BD7" s="23"/>
    </row>
    <row r="8" spans="26:56" ht="12.75" customHeight="1" x14ac:dyDescent="0.3">
      <c r="Z8" s="22" t="s">
        <v>114</v>
      </c>
      <c r="AA8" s="27">
        <v>44132</v>
      </c>
      <c r="AE8" s="18">
        <v>17</v>
      </c>
      <c r="AF8" s="18" t="s">
        <v>115</v>
      </c>
      <c r="AG8" s="18"/>
      <c r="AH8" s="19"/>
      <c r="AI8" s="19">
        <v>15</v>
      </c>
      <c r="AJ8" s="19">
        <v>16</v>
      </c>
      <c r="AK8" s="19">
        <v>17</v>
      </c>
      <c r="AL8" s="19">
        <v>19</v>
      </c>
      <c r="AM8" s="19">
        <v>19</v>
      </c>
      <c r="AN8" s="19">
        <v>21</v>
      </c>
      <c r="AO8" s="19">
        <v>22</v>
      </c>
      <c r="AP8" s="19"/>
      <c r="AQ8" s="20">
        <f t="shared" si="0"/>
        <v>44466</v>
      </c>
      <c r="AR8" s="20">
        <f t="shared" si="0"/>
        <v>44467</v>
      </c>
      <c r="AS8" s="20">
        <f t="shared" si="0"/>
        <v>44468</v>
      </c>
      <c r="AT8" s="20">
        <f t="shared" si="0"/>
        <v>44470</v>
      </c>
      <c r="AU8" s="20">
        <f t="shared" si="0"/>
        <v>44470</v>
      </c>
      <c r="AV8" s="20">
        <f t="shared" si="0"/>
        <v>44472</v>
      </c>
      <c r="AW8" s="20">
        <f t="shared" si="0"/>
        <v>44473</v>
      </c>
      <c r="AX8" s="19"/>
      <c r="AY8" s="25">
        <f>IF([1]Projeto!$C$4=Introdução!$AQ$3,Introdução!AQ8,IF([1]Projeto!$C$4=Introdução!$AR$3,Introdução!AR8,IF([1]Projeto!$C$4=Introdução!$AS$3,Introdução!AS8,IF([1]Projeto!$C$4=Introdução!$AT$3,Introdução!AT8,IF([1]Projeto!$C$4=Introdução!$AU$3,Introdução!AU8,IF([1]Projeto!$C$4=Introdução!$AV$3,Introdução!AV8,IF([1]Projeto!$C$4=Introdução!$AW$3,Introdução!AW8,0)))))))</f>
        <v>44466</v>
      </c>
      <c r="AZ8" s="18"/>
      <c r="BA8" s="22"/>
      <c r="BB8" s="23"/>
      <c r="BD8" s="23"/>
    </row>
    <row r="9" spans="26:56" ht="12.75" customHeight="1" x14ac:dyDescent="0.3">
      <c r="Z9" s="22" t="s">
        <v>108</v>
      </c>
      <c r="AA9" s="24">
        <v>44153</v>
      </c>
      <c r="AE9" s="18">
        <v>21</v>
      </c>
      <c r="AF9" s="18" t="s">
        <v>116</v>
      </c>
      <c r="AG9" s="18"/>
      <c r="AH9" s="19"/>
      <c r="AI9" s="19">
        <v>18</v>
      </c>
      <c r="AJ9" s="19">
        <v>20</v>
      </c>
      <c r="AK9" s="19">
        <v>21</v>
      </c>
      <c r="AL9" s="19">
        <v>21</v>
      </c>
      <c r="AM9" s="19">
        <v>24</v>
      </c>
      <c r="AN9" s="19">
        <v>26</v>
      </c>
      <c r="AO9" s="19">
        <v>27</v>
      </c>
      <c r="AP9" s="19"/>
      <c r="AQ9" s="20">
        <f>($AR$2+AI9)</f>
        <v>44469</v>
      </c>
      <c r="AR9" s="20">
        <f t="shared" si="0"/>
        <v>44471</v>
      </c>
      <c r="AS9" s="20">
        <f t="shared" si="0"/>
        <v>44472</v>
      </c>
      <c r="AT9" s="20">
        <f t="shared" si="0"/>
        <v>44472</v>
      </c>
      <c r="AU9" s="20">
        <f t="shared" si="0"/>
        <v>44475</v>
      </c>
      <c r="AV9" s="20">
        <f t="shared" si="0"/>
        <v>44477</v>
      </c>
      <c r="AW9" s="20">
        <f t="shared" si="0"/>
        <v>44478</v>
      </c>
      <c r="AX9" s="19"/>
      <c r="AY9" s="25">
        <f>IF([1]Projeto!$C$4=Introdução!$AQ$3,Introdução!AQ9,IF([1]Projeto!$C$4=Introdução!$AR$3,Introdução!AR9,IF([1]Projeto!$C$4=Introdução!$AS$3,Introdução!AS9,IF([1]Projeto!$C$4=Introdução!$AT$3,Introdução!AT9,IF([1]Projeto!$C$4=Introdução!$AU$3,Introdução!AU9,IF([1]Projeto!$C$4=Introdução!$AV$3,Introdução!AV9,IF([1]Projeto!$C$4=Introdução!$AW$3,Introdução!AW9,0)))))))</f>
        <v>44469</v>
      </c>
      <c r="AZ9" s="18"/>
      <c r="BA9" s="22"/>
      <c r="BB9" s="23"/>
      <c r="BD9" s="23"/>
    </row>
    <row r="10" spans="26:56" ht="12.75" customHeight="1" x14ac:dyDescent="0.3">
      <c r="Z10" s="22" t="s">
        <v>117</v>
      </c>
      <c r="AA10" s="24">
        <v>44172</v>
      </c>
      <c r="AE10" s="18">
        <v>23</v>
      </c>
      <c r="AF10" s="18" t="s">
        <v>118</v>
      </c>
      <c r="AG10" s="18"/>
      <c r="AH10" s="19"/>
      <c r="AI10" s="19">
        <v>20</v>
      </c>
      <c r="AJ10" s="19">
        <v>22</v>
      </c>
      <c r="AK10" s="19">
        <v>23</v>
      </c>
      <c r="AL10" s="19">
        <v>25</v>
      </c>
      <c r="AM10" s="19">
        <v>26</v>
      </c>
      <c r="AN10" s="19">
        <v>28</v>
      </c>
      <c r="AO10" s="19">
        <v>30</v>
      </c>
      <c r="AP10" s="19"/>
      <c r="AQ10" s="20">
        <f t="shared" ref="AQ10:AW14" si="1">($AR$2+AI10)</f>
        <v>44471</v>
      </c>
      <c r="AR10" s="20">
        <f t="shared" si="1"/>
        <v>44473</v>
      </c>
      <c r="AS10" s="20">
        <f t="shared" si="1"/>
        <v>44474</v>
      </c>
      <c r="AT10" s="20">
        <f t="shared" si="1"/>
        <v>44476</v>
      </c>
      <c r="AU10" s="20">
        <f t="shared" si="1"/>
        <v>44477</v>
      </c>
      <c r="AV10" s="20">
        <f t="shared" si="1"/>
        <v>44479</v>
      </c>
      <c r="AW10" s="20">
        <f t="shared" si="1"/>
        <v>44481</v>
      </c>
      <c r="AX10" s="19"/>
      <c r="AY10" s="25">
        <f>IF([1]Projeto!$C$4=Introdução!$AQ$3,Introdução!AQ10,IF([1]Projeto!$C$4=Introdução!$AR$3,Introdução!AR10,IF([1]Projeto!$C$4=Introdução!$AS$3,Introdução!AS10,IF([1]Projeto!$C$4=Introdução!$AT$3,Introdução!AT10,IF([1]Projeto!$C$4=Introdução!$AU$3,Introdução!AU10,IF([1]Projeto!$C$4=Introdução!$AV$3,Introdução!AV10,IF([1]Projeto!$C$4=Introdução!$AW$3,Introdução!AW10,0)))))))</f>
        <v>44471</v>
      </c>
      <c r="AZ10" s="18"/>
      <c r="BA10" s="22"/>
      <c r="BB10" s="23"/>
      <c r="BD10" s="23"/>
    </row>
    <row r="11" spans="26:56" ht="12.75" customHeight="1" x14ac:dyDescent="0.3">
      <c r="Z11" s="22" t="s">
        <v>119</v>
      </c>
      <c r="AA11" s="24">
        <v>44175</v>
      </c>
      <c r="AE11" s="18">
        <v>26</v>
      </c>
      <c r="AF11" s="18" t="s">
        <v>120</v>
      </c>
      <c r="AG11" s="18"/>
      <c r="AH11" s="19"/>
      <c r="AI11" s="19">
        <v>22</v>
      </c>
      <c r="AJ11" s="19">
        <v>25</v>
      </c>
      <c r="AK11" s="19">
        <v>26</v>
      </c>
      <c r="AL11" s="19">
        <v>28</v>
      </c>
      <c r="AM11" s="19">
        <v>30</v>
      </c>
      <c r="AN11" s="19">
        <v>32</v>
      </c>
      <c r="AO11" s="19">
        <v>34</v>
      </c>
      <c r="AP11" s="19"/>
      <c r="AQ11" s="20">
        <f t="shared" si="1"/>
        <v>44473</v>
      </c>
      <c r="AR11" s="20">
        <f t="shared" si="1"/>
        <v>44476</v>
      </c>
      <c r="AS11" s="20">
        <f t="shared" si="1"/>
        <v>44477</v>
      </c>
      <c r="AT11" s="20">
        <f t="shared" si="1"/>
        <v>44479</v>
      </c>
      <c r="AU11" s="20">
        <f t="shared" si="1"/>
        <v>44481</v>
      </c>
      <c r="AV11" s="20">
        <f t="shared" si="1"/>
        <v>44483</v>
      </c>
      <c r="AW11" s="20">
        <f t="shared" si="1"/>
        <v>44485</v>
      </c>
      <c r="AX11" s="19"/>
      <c r="AY11" s="25">
        <f>IF([1]Projeto!$C$4=Introdução!$AQ$3,Introdução!AQ11,IF([1]Projeto!$C$4=Introdução!$AR$3,Introdução!AR11,IF([1]Projeto!$C$4=Introdução!$AS$3,Introdução!AS11,IF([1]Projeto!$C$4=Introdução!$AT$3,Introdução!AT11,IF([1]Projeto!$C$4=Introdução!$AU$3,Introdução!AU11,IF([1]Projeto!$C$4=Introdução!$AV$3,Introdução!AV11,IF([1]Projeto!$C$4=Introdução!$AW$3,Introdução!AW11,0)))))))</f>
        <v>44473</v>
      </c>
      <c r="AZ11" s="18"/>
      <c r="BA11" s="22"/>
      <c r="BB11" s="23"/>
      <c r="BD11" s="23"/>
    </row>
    <row r="12" spans="26:56" ht="12.75" customHeight="1" x14ac:dyDescent="0.3">
      <c r="Z12" s="22" t="s">
        <v>121</v>
      </c>
      <c r="AA12" s="24">
        <v>44183</v>
      </c>
      <c r="AE12" s="18">
        <v>29</v>
      </c>
      <c r="AF12" s="22" t="s">
        <v>122</v>
      </c>
      <c r="AG12" s="18"/>
      <c r="AH12" s="19"/>
      <c r="AI12" s="19">
        <v>25</v>
      </c>
      <c r="AJ12" s="19">
        <v>28</v>
      </c>
      <c r="AK12" s="19">
        <v>29</v>
      </c>
      <c r="AL12" s="19">
        <v>32</v>
      </c>
      <c r="AM12" s="19">
        <v>33</v>
      </c>
      <c r="AN12" s="19">
        <v>35</v>
      </c>
      <c r="AO12" s="19">
        <v>28</v>
      </c>
      <c r="AP12" s="19"/>
      <c r="AQ12" s="20">
        <f t="shared" si="1"/>
        <v>44476</v>
      </c>
      <c r="AR12" s="20">
        <f t="shared" si="1"/>
        <v>44479</v>
      </c>
      <c r="AS12" s="20">
        <f t="shared" si="1"/>
        <v>44480</v>
      </c>
      <c r="AT12" s="20">
        <f>($AR$2+AL12)</f>
        <v>44483</v>
      </c>
      <c r="AU12" s="20">
        <f t="shared" si="1"/>
        <v>44484</v>
      </c>
      <c r="AV12" s="20">
        <f t="shared" si="1"/>
        <v>44486</v>
      </c>
      <c r="AW12" s="20">
        <f t="shared" si="1"/>
        <v>44479</v>
      </c>
      <c r="AX12" s="19"/>
      <c r="AY12" s="25">
        <f>IF([1]Projeto!$C$4=Introdução!$AQ$3,Introdução!AQ12,IF([1]Projeto!$C$4=Introdução!$AR$3,Introdução!AR12,IF([1]Projeto!$C$4=Introdução!$AS$3,Introdução!AS12,IF([1]Projeto!$C$4=Introdução!$AT$3,Introdução!AT12,IF([1]Projeto!$C$4=Introdução!$AU$3,Introdução!AU12,IF([1]Projeto!$C$4=Introdução!$AV$3,Introdução!AV12,IF([1]Projeto!$C$4=Introdução!$AW$3,Introdução!AW12,0)))))))</f>
        <v>44476</v>
      </c>
      <c r="AZ12" s="18"/>
      <c r="BA12" s="22"/>
      <c r="BB12" s="23"/>
      <c r="BD12" s="23"/>
    </row>
    <row r="13" spans="26:56" ht="12.75" customHeight="1" x14ac:dyDescent="0.3">
      <c r="Z13" s="22" t="s">
        <v>123</v>
      </c>
      <c r="AA13" s="24">
        <v>44183</v>
      </c>
      <c r="AE13" s="18">
        <v>32</v>
      </c>
      <c r="AF13" s="22" t="s">
        <v>124</v>
      </c>
      <c r="AG13" s="18"/>
      <c r="AH13" s="19"/>
      <c r="AI13" s="19">
        <v>28</v>
      </c>
      <c r="AJ13" s="19">
        <v>31</v>
      </c>
      <c r="AK13" s="19">
        <v>32</v>
      </c>
      <c r="AL13" s="19">
        <v>35</v>
      </c>
      <c r="AM13" s="19">
        <v>36</v>
      </c>
      <c r="AN13" s="19">
        <v>38.956521739130437</v>
      </c>
      <c r="AO13" s="19">
        <v>42</v>
      </c>
      <c r="AP13" s="19"/>
      <c r="AQ13" s="20">
        <f t="shared" si="1"/>
        <v>44479</v>
      </c>
      <c r="AR13" s="20">
        <f t="shared" si="1"/>
        <v>44482</v>
      </c>
      <c r="AS13" s="20">
        <f t="shared" si="1"/>
        <v>44483</v>
      </c>
      <c r="AT13" s="20">
        <f t="shared" si="1"/>
        <v>44486</v>
      </c>
      <c r="AU13" s="20">
        <f t="shared" si="1"/>
        <v>44487</v>
      </c>
      <c r="AV13" s="20">
        <f t="shared" si="1"/>
        <v>44489.956521739128</v>
      </c>
      <c r="AW13" s="20">
        <f t="shared" si="1"/>
        <v>44493</v>
      </c>
      <c r="AX13" s="19"/>
      <c r="AY13" s="25">
        <f>IF([1]Projeto!$C$4=Introdução!$AQ$3,Introdução!AQ13,IF([1]Projeto!$C$4=Introdução!$AR$3,Introdução!AR13,IF([1]Projeto!$C$4=Introdução!$AS$3,Introdução!AS13,IF([1]Projeto!$C$4=Introdução!$AT$3,Introdução!AT13,IF([1]Projeto!$C$4=Introdução!$AU$3,Introdução!AU13,IF([1]Projeto!$C$4=Introdução!$AV$3,Introdução!AV13,IF([1]Projeto!$C$4=Introdução!$AW$3,Introdução!AW13,0)))))))</f>
        <v>44479</v>
      </c>
      <c r="AZ13" s="18"/>
      <c r="BA13" s="22"/>
      <c r="BB13" s="23"/>
      <c r="BD13" s="23"/>
    </row>
    <row r="14" spans="26:56" ht="12.75" customHeight="1" x14ac:dyDescent="0.3">
      <c r="Z14" s="22" t="s">
        <v>125</v>
      </c>
      <c r="AA14" s="24">
        <v>44204</v>
      </c>
      <c r="AE14" s="18">
        <v>35</v>
      </c>
      <c r="AF14" s="22" t="s">
        <v>126</v>
      </c>
      <c r="AG14" s="18"/>
      <c r="AH14" s="19"/>
      <c r="AI14" s="19">
        <v>31</v>
      </c>
      <c r="AJ14" s="19">
        <v>34</v>
      </c>
      <c r="AK14" s="19">
        <v>35</v>
      </c>
      <c r="AL14" s="19">
        <v>38.043478260869563</v>
      </c>
      <c r="AM14" s="19">
        <v>40</v>
      </c>
      <c r="AN14" s="19">
        <v>43</v>
      </c>
      <c r="AO14" s="19">
        <v>46</v>
      </c>
      <c r="AP14" s="19"/>
      <c r="AQ14" s="20">
        <f>($AR$2+AI14)</f>
        <v>44482</v>
      </c>
      <c r="AR14" s="20">
        <f t="shared" si="1"/>
        <v>44485</v>
      </c>
      <c r="AS14" s="20">
        <f t="shared" si="1"/>
        <v>44486</v>
      </c>
      <c r="AT14" s="20">
        <f t="shared" si="1"/>
        <v>44489.043478260872</v>
      </c>
      <c r="AU14" s="20">
        <f t="shared" si="1"/>
        <v>44491</v>
      </c>
      <c r="AV14" s="20">
        <f t="shared" si="1"/>
        <v>44494</v>
      </c>
      <c r="AW14" s="20">
        <f t="shared" si="1"/>
        <v>44497</v>
      </c>
      <c r="AX14" s="19"/>
      <c r="AY14" s="25">
        <f>IF([1]Projeto!$C$4=Introdução!$AQ$3,Introdução!AQ14,IF([1]Projeto!$C$4=Introdução!$AR$3,Introdução!AR14,IF([1]Projeto!$C$4=Introdução!$AS$3,Introdução!AS14,IF([1]Projeto!$C$4=Introdução!$AT$3,Introdução!AT14,IF([1]Projeto!$C$4=Introdução!$AU$3,Introdução!AU14,IF([1]Projeto!$C$4=Introdução!$AV$3,Introdução!AV14,IF([1]Projeto!$C$4=Introdução!$AW$3,Introdução!AW14,0)))))))</f>
        <v>44482</v>
      </c>
      <c r="AZ14" s="18"/>
      <c r="BA14" s="22"/>
      <c r="BB14" s="23"/>
      <c r="BD14" s="23"/>
    </row>
    <row r="15" spans="26:56" ht="12.75" customHeight="1" x14ac:dyDescent="0.3">
      <c r="Z15" s="22" t="s">
        <v>127</v>
      </c>
      <c r="AA15" s="24">
        <v>44209</v>
      </c>
      <c r="AE15" s="18">
        <v>38</v>
      </c>
      <c r="AF15" s="22" t="s">
        <v>128</v>
      </c>
      <c r="AG15" s="18"/>
      <c r="AH15" s="19"/>
      <c r="AI15" s="19">
        <v>33.043478260869563</v>
      </c>
      <c r="AJ15" s="19">
        <v>36</v>
      </c>
      <c r="AK15" s="19">
        <v>38</v>
      </c>
      <c r="AL15" s="19">
        <v>41</v>
      </c>
      <c r="AM15" s="19">
        <v>42.956521739130437</v>
      </c>
      <c r="AN15" s="19">
        <v>46</v>
      </c>
      <c r="AO15" s="19">
        <v>50</v>
      </c>
      <c r="AP15" s="19"/>
      <c r="AQ15" s="20">
        <f t="shared" ref="AQ15:AW18" si="2">($AR$2+AI15)</f>
        <v>44484.043478260872</v>
      </c>
      <c r="AR15" s="20">
        <f t="shared" si="2"/>
        <v>44487</v>
      </c>
      <c r="AS15" s="20">
        <f t="shared" si="2"/>
        <v>44489</v>
      </c>
      <c r="AT15" s="20">
        <f t="shared" si="2"/>
        <v>44492</v>
      </c>
      <c r="AU15" s="20">
        <f t="shared" si="2"/>
        <v>44493.956521739128</v>
      </c>
      <c r="AV15" s="20">
        <f t="shared" si="2"/>
        <v>44497</v>
      </c>
      <c r="AW15" s="20">
        <f t="shared" si="2"/>
        <v>44501</v>
      </c>
      <c r="AX15" s="19"/>
      <c r="AY15" s="25">
        <f>IF([1]Projeto!$C$4=Introdução!$AQ$3,Introdução!AQ15,IF([1]Projeto!$C$4=Introdução!$AR$3,Introdução!AR15,IF([1]Projeto!$C$4=Introdução!$AS$3,Introdução!AS15,IF([1]Projeto!$C$4=Introdução!$AT$3,Introdução!AT15,IF([1]Projeto!$C$4=Introdução!$AU$3,Introdução!AU15,IF([1]Projeto!$C$4=Introdução!$AV$3,Introdução!AV15,IF([1]Projeto!$C$4=Introdução!$AW$3,Introdução!AW15,0)))))))</f>
        <v>44484.043478260872</v>
      </c>
      <c r="AZ15" s="18"/>
      <c r="BA15" s="22"/>
      <c r="BB15" s="23"/>
      <c r="BD15" s="23"/>
    </row>
    <row r="16" spans="26:56" ht="12.75" customHeight="1" x14ac:dyDescent="0.3">
      <c r="Z16" s="22" t="s">
        <v>129</v>
      </c>
      <c r="AA16" s="24">
        <v>44221</v>
      </c>
      <c r="AE16" s="18">
        <v>50</v>
      </c>
      <c r="AF16" s="22" t="s">
        <v>130</v>
      </c>
      <c r="AG16" s="18"/>
      <c r="AH16" s="19"/>
      <c r="AI16" s="19">
        <v>44</v>
      </c>
      <c r="AJ16" s="19">
        <v>48</v>
      </c>
      <c r="AK16" s="19">
        <v>50</v>
      </c>
      <c r="AL16" s="19">
        <v>54</v>
      </c>
      <c r="AM16" s="19">
        <v>57</v>
      </c>
      <c r="AN16" s="19">
        <v>61</v>
      </c>
      <c r="AO16" s="19">
        <v>65</v>
      </c>
      <c r="AP16" s="19"/>
      <c r="AQ16" s="20">
        <f t="shared" si="2"/>
        <v>44495</v>
      </c>
      <c r="AR16" s="20">
        <f t="shared" si="2"/>
        <v>44499</v>
      </c>
      <c r="AS16" s="20">
        <f t="shared" si="2"/>
        <v>44501</v>
      </c>
      <c r="AT16" s="20">
        <f t="shared" si="2"/>
        <v>44505</v>
      </c>
      <c r="AU16" s="20">
        <f t="shared" si="2"/>
        <v>44508</v>
      </c>
      <c r="AV16" s="20">
        <f t="shared" si="2"/>
        <v>44512</v>
      </c>
      <c r="AW16" s="20">
        <f t="shared" si="2"/>
        <v>44516</v>
      </c>
      <c r="AX16" s="19"/>
      <c r="AY16" s="25">
        <f>IF([1]Projeto!$C$4=Introdução!$AQ$3,Introdução!AQ16,IF([1]Projeto!$C$4=Introdução!$AR$3,Introdução!AR16,IF([1]Projeto!$C$4=Introdução!$AS$3,Introdução!AS16,IF([1]Projeto!$C$4=Introdução!$AT$3,Introdução!AT16,IF([1]Projeto!$C$4=Introdução!$AU$3,Introdução!AU16,IF([1]Projeto!$C$4=Introdução!$AV$3,Introdução!AV16,IF([1]Projeto!$C$4=Introdução!$AW$3,Introdução!AW16,0)))))))</f>
        <v>44495</v>
      </c>
      <c r="AZ16" s="18"/>
      <c r="BA16" s="22"/>
      <c r="BB16" s="23"/>
      <c r="BD16" s="23"/>
    </row>
    <row r="17" spans="18:56" ht="12.75" customHeight="1" x14ac:dyDescent="0.3">
      <c r="Z17" s="22" t="s">
        <v>131</v>
      </c>
      <c r="AA17" s="24">
        <v>44222</v>
      </c>
      <c r="AE17" s="18">
        <v>55</v>
      </c>
      <c r="AF17" s="22" t="s">
        <v>132</v>
      </c>
      <c r="AG17" s="18"/>
      <c r="AH17" s="19"/>
      <c r="AI17" s="19">
        <v>48</v>
      </c>
      <c r="AJ17" s="19">
        <v>53</v>
      </c>
      <c r="AK17" s="19">
        <v>55</v>
      </c>
      <c r="AL17" s="19">
        <v>60</v>
      </c>
      <c r="AM17" s="19">
        <v>52</v>
      </c>
      <c r="AN17" s="19">
        <v>66.956521739130437</v>
      </c>
      <c r="AO17" s="19">
        <v>72</v>
      </c>
      <c r="AP17" s="19"/>
      <c r="AQ17" s="20">
        <f t="shared" si="2"/>
        <v>44499</v>
      </c>
      <c r="AR17" s="20">
        <f t="shared" si="2"/>
        <v>44504</v>
      </c>
      <c r="AS17" s="20">
        <f t="shared" si="2"/>
        <v>44506</v>
      </c>
      <c r="AT17" s="20">
        <f t="shared" si="2"/>
        <v>44511</v>
      </c>
      <c r="AU17" s="20">
        <f t="shared" si="2"/>
        <v>44503</v>
      </c>
      <c r="AV17" s="20">
        <f t="shared" si="2"/>
        <v>44517.956521739128</v>
      </c>
      <c r="AW17" s="20">
        <f t="shared" si="2"/>
        <v>44523</v>
      </c>
      <c r="AX17" s="19"/>
      <c r="AY17" s="25">
        <f>IF([1]Projeto!$C$4=Introdução!$AQ$3,Introdução!AQ17,IF([1]Projeto!$C$4=Introdução!$AR$3,Introdução!AR17,IF([1]Projeto!$C$4=Introdução!$AS$3,Introdução!AS17,IF([1]Projeto!$C$4=Introdução!$AT$3,Introdução!AT17,IF([1]Projeto!$C$4=Introdução!$AU$3,Introdução!AU17,IF([1]Projeto!$C$4=Introdução!$AV$3,Introdução!AV17,IF([1]Projeto!$C$4=Introdução!$AW$3,Introdução!AW17,0)))))))</f>
        <v>44499</v>
      </c>
      <c r="AZ17" s="18"/>
      <c r="BA17" s="22"/>
      <c r="BB17" s="23"/>
      <c r="BD17" s="23"/>
    </row>
    <row r="18" spans="18:56" ht="12.75" customHeight="1" x14ac:dyDescent="0.3">
      <c r="Z18" s="22" t="s">
        <v>133</v>
      </c>
      <c r="AA18" s="24">
        <v>44224</v>
      </c>
      <c r="AE18" s="18">
        <v>60</v>
      </c>
      <c r="AF18" s="22" t="s">
        <v>124</v>
      </c>
      <c r="AG18" s="18"/>
      <c r="AH18" s="19"/>
      <c r="AI18" s="19">
        <v>52</v>
      </c>
      <c r="AJ18" s="19">
        <v>57</v>
      </c>
      <c r="AK18" s="19">
        <v>60</v>
      </c>
      <c r="AL18" s="19">
        <v>65</v>
      </c>
      <c r="AM18" s="19">
        <v>58</v>
      </c>
      <c r="AN18" s="19">
        <v>73.043478260869563</v>
      </c>
      <c r="AO18" s="19">
        <v>78</v>
      </c>
      <c r="AP18" s="19"/>
      <c r="AQ18" s="20">
        <f>($AR$2+AI18)</f>
        <v>44503</v>
      </c>
      <c r="AR18" s="20">
        <f t="shared" si="2"/>
        <v>44508</v>
      </c>
      <c r="AS18" s="20">
        <f t="shared" si="2"/>
        <v>44511</v>
      </c>
      <c r="AT18" s="20">
        <f t="shared" si="2"/>
        <v>44516</v>
      </c>
      <c r="AU18" s="20">
        <f t="shared" si="2"/>
        <v>44509</v>
      </c>
      <c r="AV18" s="20">
        <f t="shared" si="2"/>
        <v>44524.043478260872</v>
      </c>
      <c r="AW18" s="20">
        <f t="shared" si="2"/>
        <v>44529</v>
      </c>
      <c r="AX18" s="19"/>
      <c r="AY18" s="25">
        <f>IF([1]Projeto!$C$4=Introdução!$AQ$3,Introdução!AQ18,IF([1]Projeto!$C$4=Introdução!$AR$3,Introdução!AR18,IF([1]Projeto!$C$4=Introdução!$AS$3,Introdução!AS18,IF([1]Projeto!$C$4=Introdução!$AT$3,Introdução!AT18,IF([1]Projeto!$C$4=Introdução!$AU$3,Introdução!AU18,IF([1]Projeto!$C$4=Introdução!$AV$3,Introdução!AV18,IF([1]Projeto!$C$4=Introdução!$AW$3,Introdução!AW18,0)))))))</f>
        <v>44503</v>
      </c>
      <c r="AZ18" s="18"/>
      <c r="BA18" s="22"/>
      <c r="BB18" s="23"/>
      <c r="BD18" s="23"/>
    </row>
    <row r="19" spans="18:56" ht="12.75" customHeight="1" x14ac:dyDescent="0.3">
      <c r="Z19" s="22" t="s">
        <v>134</v>
      </c>
      <c r="AA19" s="27">
        <v>44247</v>
      </c>
      <c r="AE19" s="18">
        <v>100</v>
      </c>
      <c r="AF19" s="22" t="s">
        <v>135</v>
      </c>
      <c r="AG19" s="18"/>
      <c r="AH19" s="19"/>
      <c r="AI19" s="19">
        <v>86.956521739130437</v>
      </c>
      <c r="AJ19" s="19">
        <v>96</v>
      </c>
      <c r="AK19" s="19">
        <v>100</v>
      </c>
      <c r="AL19" s="19">
        <v>108.69565217391305</v>
      </c>
      <c r="AM19" s="19">
        <v>113.04347826086956</v>
      </c>
      <c r="AN19" s="19">
        <v>121.73913043478261</v>
      </c>
      <c r="AO19" s="19">
        <v>130.43478260869566</v>
      </c>
      <c r="AP19" s="19"/>
      <c r="AQ19" s="20">
        <f t="shared" ref="AQ19:AW20" si="3">($AR$2+AI19)</f>
        <v>44537.956521739128</v>
      </c>
      <c r="AR19" s="20">
        <f t="shared" si="3"/>
        <v>44547</v>
      </c>
      <c r="AS19" s="20">
        <f t="shared" si="3"/>
        <v>44551</v>
      </c>
      <c r="AT19" s="20">
        <f t="shared" si="3"/>
        <v>44559.695652173912</v>
      </c>
      <c r="AU19" s="20">
        <f t="shared" si="3"/>
        <v>44564.043478260872</v>
      </c>
      <c r="AV19" s="20">
        <f t="shared" si="3"/>
        <v>44572.739130434784</v>
      </c>
      <c r="AW19" s="20">
        <f t="shared" si="3"/>
        <v>44581.434782608696</v>
      </c>
      <c r="AX19" s="19"/>
      <c r="AY19" s="25">
        <f>IF([1]Projeto!$C$4=Introdução!$AQ$3,Introdução!AQ19,IF([1]Projeto!$C$4=Introdução!$AR$3,Introdução!AR19,IF([1]Projeto!$C$4=Introdução!$AS$3,Introdução!AS19,IF([1]Projeto!$C$4=Introdução!$AT$3,Introdução!AT19,IF([1]Projeto!$C$4=Introdução!$AU$3,Introdução!AU19,IF([1]Projeto!$C$4=Introdução!$AV$3,Introdução!AV19,IF([1]Projeto!$C$4=Introdução!$AW$3,Introdução!AW19,0)))))))</f>
        <v>44537.956521739128</v>
      </c>
      <c r="AZ19" s="18"/>
      <c r="BA19" s="22"/>
      <c r="BB19" s="23"/>
      <c r="BD19" s="23"/>
    </row>
    <row r="20" spans="18:56" ht="12.75" customHeight="1" x14ac:dyDescent="0.3">
      <c r="Z20" s="22" t="s">
        <v>40</v>
      </c>
      <c r="AA20" s="27">
        <v>44252</v>
      </c>
      <c r="AE20" s="18">
        <v>115</v>
      </c>
      <c r="AF20" s="22" t="s">
        <v>136</v>
      </c>
      <c r="AG20" s="18"/>
      <c r="AH20" s="19"/>
      <c r="AI20" s="19">
        <v>100</v>
      </c>
      <c r="AJ20" s="19">
        <v>110</v>
      </c>
      <c r="AK20" s="19">
        <v>115</v>
      </c>
      <c r="AL20" s="19">
        <v>125</v>
      </c>
      <c r="AM20" s="19">
        <v>130</v>
      </c>
      <c r="AN20" s="19">
        <v>140</v>
      </c>
      <c r="AO20" s="19">
        <v>150</v>
      </c>
      <c r="AP20" s="19"/>
      <c r="AQ20" s="20">
        <f t="shared" si="3"/>
        <v>44551</v>
      </c>
      <c r="AR20" s="20">
        <f t="shared" si="3"/>
        <v>44561</v>
      </c>
      <c r="AS20" s="20">
        <f t="shared" si="3"/>
        <v>44566</v>
      </c>
      <c r="AT20" s="20">
        <f t="shared" si="3"/>
        <v>44576</v>
      </c>
      <c r="AU20" s="20">
        <f t="shared" si="3"/>
        <v>44581</v>
      </c>
      <c r="AV20" s="20">
        <f t="shared" si="3"/>
        <v>44591</v>
      </c>
      <c r="AW20" s="20">
        <f t="shared" si="3"/>
        <v>44601</v>
      </c>
      <c r="AX20" s="19"/>
      <c r="AY20" s="25">
        <f>IF([1]Projeto!$C$4=Introdução!$AQ$3,Introdução!AQ20,IF([1]Projeto!$C$4=Introdução!$AR$3,Introdução!AR20,IF([1]Projeto!$C$4=Introdução!$AS$3,Introdução!AS20,IF([1]Projeto!$C$4=Introdução!$AT$3,Introdução!AT20,IF([1]Projeto!$C$4=Introdução!$AU$3,Introdução!AU20,IF([1]Projeto!$C$4=Introdução!$AV$3,Introdução!AV20,IF([1]Projeto!$C$4=Introdução!$AW$3,Introdução!AW20,0)))))))</f>
        <v>44551</v>
      </c>
      <c r="AZ20" s="18"/>
      <c r="BA20" s="22"/>
      <c r="BB20" s="23"/>
      <c r="BD20" s="23"/>
    </row>
    <row r="21" spans="18:56" ht="12.75" customHeight="1" x14ac:dyDescent="0.3">
      <c r="Z21" s="18"/>
      <c r="AA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22"/>
      <c r="BB21" s="23"/>
      <c r="BD21" s="23"/>
    </row>
    <row r="22" spans="18:56" ht="12.75" customHeight="1" x14ac:dyDescent="0.3">
      <c r="Z22" s="18"/>
      <c r="AA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>
        <v>1</v>
      </c>
      <c r="AP22" s="18">
        <v>1</v>
      </c>
      <c r="AQ22" s="18">
        <v>100</v>
      </c>
      <c r="AR22" s="18"/>
      <c r="AS22" s="18"/>
      <c r="AT22" s="18"/>
      <c r="AU22" s="18"/>
      <c r="AV22" s="18"/>
      <c r="AW22" s="18"/>
      <c r="AX22" s="18"/>
      <c r="AY22" s="18"/>
      <c r="AZ22" s="18"/>
      <c r="BA22" s="22"/>
      <c r="BB22" s="23"/>
      <c r="BD22" s="23"/>
    </row>
    <row r="23" spans="18:56" ht="12.75" customHeight="1" x14ac:dyDescent="0.3">
      <c r="Z23" s="18"/>
      <c r="AA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>
        <v>2</v>
      </c>
      <c r="AQ23" s="18">
        <v>110</v>
      </c>
      <c r="AR23" s="18"/>
      <c r="AS23" s="18"/>
      <c r="AT23" s="18"/>
      <c r="AU23" s="18"/>
      <c r="AV23" s="18"/>
      <c r="AW23" s="18"/>
      <c r="AX23" s="18"/>
      <c r="AY23" s="18"/>
      <c r="AZ23" s="18"/>
      <c r="BA23" s="22"/>
      <c r="BB23" s="23"/>
      <c r="BD23" s="23"/>
    </row>
    <row r="24" spans="18:56" ht="12.75" customHeight="1" x14ac:dyDescent="0.25">
      <c r="Z24" s="18"/>
      <c r="AA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>
        <v>3</v>
      </c>
      <c r="AQ24" s="18">
        <v>115</v>
      </c>
      <c r="AR24" s="18"/>
      <c r="AS24" s="18"/>
      <c r="AT24" s="18"/>
      <c r="AU24" s="18"/>
      <c r="AV24" s="18"/>
      <c r="AW24" s="18"/>
      <c r="AX24" s="18"/>
      <c r="AY24" s="18"/>
      <c r="AZ24" s="18"/>
    </row>
    <row r="25" spans="18:56" ht="12.75" customHeight="1" x14ac:dyDescent="0.25">
      <c r="Z25" s="18"/>
      <c r="AA25" s="18"/>
      <c r="AD25" s="28"/>
      <c r="AE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>
        <v>4</v>
      </c>
      <c r="AQ25" s="18">
        <v>125</v>
      </c>
      <c r="AR25" s="18"/>
      <c r="AS25" s="18"/>
      <c r="AT25" s="18"/>
      <c r="AU25" s="18"/>
      <c r="AV25" s="18"/>
      <c r="AW25" s="18"/>
      <c r="AX25" s="18"/>
      <c r="AY25" s="18"/>
      <c r="AZ25" s="18"/>
    </row>
    <row r="26" spans="18:56" ht="12.75" customHeight="1" x14ac:dyDescent="0.25">
      <c r="Z26" s="18"/>
      <c r="AA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>
        <v>5</v>
      </c>
      <c r="AQ26" s="18">
        <v>130</v>
      </c>
      <c r="AR26" s="18"/>
      <c r="AS26" s="18"/>
      <c r="AT26" s="18"/>
      <c r="AU26" s="18"/>
      <c r="AV26" s="18"/>
      <c r="AW26" s="18"/>
      <c r="AX26" s="18"/>
      <c r="AY26" s="18"/>
      <c r="AZ26" s="18"/>
    </row>
    <row r="27" spans="18:56" ht="12.75" customHeight="1" x14ac:dyDescent="0.25">
      <c r="Z27" s="18"/>
      <c r="AA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>
        <v>6</v>
      </c>
      <c r="AQ27" s="18">
        <v>140</v>
      </c>
      <c r="AR27" s="18"/>
      <c r="AS27" s="18"/>
      <c r="AT27" s="18"/>
      <c r="AU27" s="18"/>
      <c r="AV27" s="18"/>
      <c r="AW27" s="18"/>
      <c r="AX27" s="18"/>
      <c r="AY27" s="18"/>
      <c r="AZ27" s="18"/>
    </row>
    <row r="28" spans="18:56" ht="12.75" customHeight="1" x14ac:dyDescent="0.25">
      <c r="R28" s="29"/>
      <c r="Z28" s="18"/>
      <c r="AA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>
        <v>7</v>
      </c>
      <c r="AQ28" s="18">
        <v>150</v>
      </c>
      <c r="AR28" s="18"/>
      <c r="AS28" s="18"/>
      <c r="AT28" s="18"/>
      <c r="AU28" s="18"/>
      <c r="AV28" s="18"/>
      <c r="AW28" s="18"/>
      <c r="AX28" s="18"/>
      <c r="AY28" s="18"/>
      <c r="AZ28" s="18"/>
    </row>
    <row r="29" spans="18:56" ht="12.75" customHeight="1" x14ac:dyDescent="0.25">
      <c r="Z29" s="18"/>
      <c r="AA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</row>
    <row r="30" spans="18:56" ht="12.75" customHeight="1" x14ac:dyDescent="0.25"/>
    <row r="31" spans="18:56" ht="12.75" customHeight="1" x14ac:dyDescent="0.25"/>
    <row r="32" spans="18:56" ht="12.75" customHeight="1" x14ac:dyDescent="0.25">
      <c r="AD32" s="28"/>
    </row>
    <row r="33" spans="29:33" ht="12.75" customHeight="1" x14ac:dyDescent="0.25"/>
    <row r="34" spans="29:33" ht="12.75" customHeight="1" x14ac:dyDescent="0.25"/>
    <row r="35" spans="29:33" ht="12.75" customHeight="1" x14ac:dyDescent="0.25"/>
    <row r="36" spans="29:33" ht="12.75" customHeight="1" x14ac:dyDescent="0.25"/>
    <row r="37" spans="29:33" ht="12.75" customHeight="1" x14ac:dyDescent="0.25">
      <c r="AD37" s="18" t="s">
        <v>137</v>
      </c>
    </row>
    <row r="38" spans="29:33" ht="12.75" customHeight="1" x14ac:dyDescent="0.25">
      <c r="AD38" s="30" t="s">
        <v>138</v>
      </c>
    </row>
    <row r="39" spans="29:33" ht="12.75" customHeight="1" x14ac:dyDescent="0.25">
      <c r="AD39" s="30" t="s">
        <v>139</v>
      </c>
    </row>
    <row r="40" spans="29:33" ht="12.75" customHeight="1" x14ac:dyDescent="0.25">
      <c r="AD40" s="30" t="s">
        <v>140</v>
      </c>
    </row>
    <row r="41" spans="29:33" ht="12.75" customHeight="1" x14ac:dyDescent="0.25">
      <c r="AD41" s="30"/>
    </row>
    <row r="42" spans="29:33" ht="12.75" customHeight="1" x14ac:dyDescent="0.25">
      <c r="AC42" s="30" t="s">
        <v>141</v>
      </c>
      <c r="AD42" s="30" t="s">
        <v>109</v>
      </c>
      <c r="AF42" s="13">
        <v>-60</v>
      </c>
    </row>
    <row r="43" spans="29:33" ht="12.75" customHeight="1" x14ac:dyDescent="0.25">
      <c r="AC43" s="30" t="s">
        <v>142</v>
      </c>
      <c r="AD43" s="30" t="s">
        <v>111</v>
      </c>
      <c r="AF43" s="13">
        <v>-40</v>
      </c>
    </row>
    <row r="44" spans="29:33" ht="12.75" hidden="1" customHeight="1" x14ac:dyDescent="0.25">
      <c r="AC44" s="30" t="s">
        <v>143</v>
      </c>
      <c r="AD44" s="30" t="s">
        <v>113</v>
      </c>
      <c r="AF44" s="13">
        <v>0</v>
      </c>
    </row>
    <row r="45" spans="29:33" ht="12.75" hidden="1" customHeight="1" x14ac:dyDescent="0.25">
      <c r="AC45" s="13" t="s">
        <v>119</v>
      </c>
      <c r="AD45" s="30" t="s">
        <v>115</v>
      </c>
      <c r="AF45" s="13">
        <v>17</v>
      </c>
      <c r="AG45" s="30"/>
    </row>
    <row r="46" spans="29:33" ht="12.75" hidden="1" customHeight="1" x14ac:dyDescent="0.25">
      <c r="AC46" s="13" t="s">
        <v>117</v>
      </c>
      <c r="AD46" s="30" t="s">
        <v>116</v>
      </c>
      <c r="AF46" s="13">
        <v>21</v>
      </c>
    </row>
    <row r="47" spans="29:33" ht="12.75" hidden="1" customHeight="1" x14ac:dyDescent="0.25">
      <c r="AC47" s="13" t="s">
        <v>144</v>
      </c>
      <c r="AD47" s="30" t="s">
        <v>118</v>
      </c>
      <c r="AF47" s="13">
        <v>23</v>
      </c>
    </row>
    <row r="48" spans="29:33" ht="12.75" hidden="1" customHeight="1" x14ac:dyDescent="0.25">
      <c r="AC48" s="13" t="s">
        <v>123</v>
      </c>
      <c r="AD48" s="30" t="s">
        <v>120</v>
      </c>
      <c r="AF48" s="13">
        <v>26</v>
      </c>
    </row>
    <row r="49" spans="27:33" ht="12.75" hidden="1" customHeight="1" x14ac:dyDescent="0.25">
      <c r="AC49" s="30" t="s">
        <v>145</v>
      </c>
      <c r="AD49" s="30" t="s">
        <v>122</v>
      </c>
      <c r="AF49" s="13">
        <v>29</v>
      </c>
    </row>
    <row r="50" spans="27:33" ht="12.75" hidden="1" customHeight="1" x14ac:dyDescent="0.25">
      <c r="AC50" s="30" t="s">
        <v>146</v>
      </c>
      <c r="AD50" s="30" t="s">
        <v>124</v>
      </c>
      <c r="AF50" s="13">
        <v>32</v>
      </c>
      <c r="AG50" s="30"/>
    </row>
    <row r="51" spans="27:33" ht="12.75" hidden="1" customHeight="1" x14ac:dyDescent="0.25">
      <c r="AC51" s="13" t="s">
        <v>121</v>
      </c>
      <c r="AD51" s="30" t="s">
        <v>126</v>
      </c>
      <c r="AF51" s="13">
        <v>35</v>
      </c>
    </row>
    <row r="52" spans="27:33" ht="12.75" hidden="1" customHeight="1" x14ac:dyDescent="0.25">
      <c r="AC52" s="13" t="s">
        <v>125</v>
      </c>
      <c r="AD52" s="30" t="s">
        <v>128</v>
      </c>
      <c r="AF52" s="13">
        <v>38</v>
      </c>
      <c r="AG52" s="30"/>
    </row>
    <row r="53" spans="27:33" ht="12.75" hidden="1" customHeight="1" x14ac:dyDescent="0.25">
      <c r="AC53" s="13" t="s">
        <v>127</v>
      </c>
      <c r="AD53" s="30" t="s">
        <v>130</v>
      </c>
      <c r="AF53" s="13">
        <v>50</v>
      </c>
    </row>
    <row r="54" spans="27:33" ht="12.75" hidden="1" customHeight="1" x14ac:dyDescent="0.25">
      <c r="AC54" s="30" t="s">
        <v>146</v>
      </c>
      <c r="AD54" s="30" t="s">
        <v>132</v>
      </c>
      <c r="AF54" s="13">
        <v>55</v>
      </c>
    </row>
    <row r="55" spans="27:33" ht="12.75" hidden="1" customHeight="1" x14ac:dyDescent="0.25">
      <c r="AC55" s="30" t="s">
        <v>146</v>
      </c>
      <c r="AD55" s="30" t="s">
        <v>124</v>
      </c>
      <c r="AF55" s="13">
        <v>60</v>
      </c>
    </row>
    <row r="56" spans="27:33" ht="12.75" hidden="1" customHeight="1" x14ac:dyDescent="0.25">
      <c r="AA56" s="30"/>
      <c r="AC56" s="13" t="s">
        <v>131</v>
      </c>
      <c r="AD56" s="30" t="s">
        <v>135</v>
      </c>
      <c r="AF56" s="13">
        <v>100</v>
      </c>
    </row>
    <row r="57" spans="27:33" ht="12.75" hidden="1" customHeight="1" x14ac:dyDescent="0.25">
      <c r="AC57" s="30" t="s">
        <v>147</v>
      </c>
      <c r="AD57" s="30" t="s">
        <v>136</v>
      </c>
      <c r="AF57" s="13">
        <v>115</v>
      </c>
    </row>
    <row r="58" spans="27:33" ht="12.75" hidden="1" customHeight="1" x14ac:dyDescent="0.25"/>
    <row r="59" spans="27:33" ht="12.75" hidden="1" customHeight="1" x14ac:dyDescent="0.25"/>
    <row r="60" spans="27:33" ht="12.75" hidden="1" customHeight="1" x14ac:dyDescent="0.25"/>
    <row r="61" spans="27:33" ht="12.75" hidden="1" customHeight="1" x14ac:dyDescent="0.25"/>
    <row r="62" spans="27:33" ht="12.75" hidden="1" customHeight="1" x14ac:dyDescent="0.25"/>
    <row r="63" spans="27:33" ht="12.75" hidden="1" customHeight="1" x14ac:dyDescent="0.25"/>
    <row r="64" spans="27:33" ht="12.75" hidden="1" customHeight="1" x14ac:dyDescent="0.25"/>
    <row r="65" ht="12.75" hidden="1" customHeight="1" x14ac:dyDescent="0.25"/>
    <row r="66" ht="12.75" hidden="1" customHeight="1" x14ac:dyDescent="0.25"/>
    <row r="67" ht="12.75" hidden="1" customHeight="1" x14ac:dyDescent="0.25"/>
    <row r="68" ht="12.75" hidden="1" customHeight="1" x14ac:dyDescent="0.25"/>
    <row r="69" ht="12.75" hidden="1" customHeight="1" x14ac:dyDescent="0.25"/>
    <row r="70" ht="12.75" hidden="1" customHeight="1" x14ac:dyDescent="0.25"/>
    <row r="71" ht="12.75" hidden="1" customHeight="1" x14ac:dyDescent="0.25"/>
    <row r="72" ht="12.75" hidden="1" customHeight="1" x14ac:dyDescent="0.25"/>
    <row r="73" ht="12.75" hidden="1" customHeight="1" x14ac:dyDescent="0.25"/>
    <row r="74" ht="12.75" hidden="1" customHeight="1" x14ac:dyDescent="0.25"/>
    <row r="75" ht="12.75" hidden="1" customHeight="1" x14ac:dyDescent="0.25"/>
    <row r="76" ht="12.75" hidden="1" customHeight="1" x14ac:dyDescent="0.25"/>
    <row r="77" ht="12.75" hidden="1" customHeight="1" x14ac:dyDescent="0.25"/>
    <row r="78" ht="12.75" hidden="1" customHeight="1" x14ac:dyDescent="0.25"/>
    <row r="79" ht="12.75" hidden="1" customHeight="1" x14ac:dyDescent="0.25"/>
    <row r="80" ht="12.75" hidden="1" customHeight="1" x14ac:dyDescent="0.25"/>
    <row r="81" ht="12.75" hidden="1" customHeight="1" x14ac:dyDescent="0.25"/>
    <row r="82" ht="12.75" hidden="1" customHeight="1" x14ac:dyDescent="0.25"/>
    <row r="83" ht="12.75" hidden="1" customHeight="1" x14ac:dyDescent="0.25"/>
    <row r="84" ht="12.75" hidden="1" customHeight="1" x14ac:dyDescent="0.25"/>
    <row r="85" ht="12.75" hidden="1" customHeight="1" x14ac:dyDescent="0.25"/>
    <row r="86" ht="12.75" hidden="1" customHeight="1" x14ac:dyDescent="0.25"/>
    <row r="87" ht="12.75" hidden="1" customHeight="1" x14ac:dyDescent="0.25"/>
    <row r="88" ht="12.75" hidden="1" customHeight="1" x14ac:dyDescent="0.25"/>
    <row r="89" ht="12.75" hidden="1" customHeight="1" x14ac:dyDescent="0.25"/>
    <row r="90" ht="12.75" hidden="1" customHeight="1" x14ac:dyDescent="0.25"/>
    <row r="91" ht="12.75" hidden="1" customHeight="1" x14ac:dyDescent="0.25"/>
    <row r="92" ht="12.75" hidden="1" customHeight="1" x14ac:dyDescent="0.25"/>
    <row r="93" ht="12.75" hidden="1" customHeight="1" x14ac:dyDescent="0.25"/>
    <row r="94" ht="12.75" hidden="1" customHeight="1" x14ac:dyDescent="0.25"/>
    <row r="95" ht="12.75" hidden="1" customHeight="1" x14ac:dyDescent="0.25"/>
    <row r="96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  <row r="107" ht="12.75" hidden="1" customHeight="1" x14ac:dyDescent="0.25"/>
    <row r="108" ht="12.75" hidden="1" customHeight="1" x14ac:dyDescent="0.25"/>
    <row r="109" ht="12.75" hidden="1" customHeight="1" x14ac:dyDescent="0.25"/>
    <row r="110" ht="12.75" hidden="1" customHeight="1" x14ac:dyDescent="0.25"/>
    <row r="111" ht="12.75" hidden="1" customHeight="1" x14ac:dyDescent="0.25"/>
    <row r="112" ht="12.75" hidden="1" customHeight="1" x14ac:dyDescent="0.25"/>
    <row r="113" ht="12.75" hidden="1" customHeight="1" x14ac:dyDescent="0.25"/>
    <row r="114" ht="12.75" hidden="1" customHeight="1" x14ac:dyDescent="0.25"/>
    <row r="115" ht="12.75" hidden="1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  <row r="123" ht="12.75" hidden="1" customHeight="1" x14ac:dyDescent="0.25"/>
    <row r="124" ht="12.75" hidden="1" customHeight="1" x14ac:dyDescent="0.25"/>
    <row r="125" ht="12.75" hidden="1" customHeight="1" x14ac:dyDescent="0.25"/>
    <row r="126" ht="12.75" hidden="1" customHeight="1" x14ac:dyDescent="0.25"/>
    <row r="127" ht="12.75" hidden="1" customHeight="1" x14ac:dyDescent="0.25"/>
    <row r="128" ht="12.75" hidden="1" customHeight="1" x14ac:dyDescent="0.25"/>
    <row r="129" ht="12.75" hidden="1" customHeight="1" x14ac:dyDescent="0.25"/>
    <row r="130" ht="12.75" hidden="1" customHeight="1" x14ac:dyDescent="0.25"/>
    <row r="131" ht="12.75" hidden="1" customHeight="1" x14ac:dyDescent="0.25"/>
    <row r="132" ht="12.75" hidden="1" customHeight="1" x14ac:dyDescent="0.25"/>
    <row r="133" ht="12.75" hidden="1" customHeight="1" x14ac:dyDescent="0.25"/>
    <row r="134" ht="12.75" hidden="1" customHeight="1" x14ac:dyDescent="0.25"/>
    <row r="135" ht="12.75" hidden="1" customHeight="1" x14ac:dyDescent="0.25"/>
    <row r="136" ht="12.75" hidden="1" customHeight="1" x14ac:dyDescent="0.25"/>
    <row r="137" ht="12.75" hidden="1" customHeight="1" x14ac:dyDescent="0.25"/>
    <row r="138" ht="12.75" hidden="1" customHeight="1" x14ac:dyDescent="0.25"/>
    <row r="139" ht="12.75" hidden="1" customHeight="1" x14ac:dyDescent="0.25"/>
    <row r="140" ht="12.75" hidden="1" customHeight="1" x14ac:dyDescent="0.25"/>
    <row r="141" ht="12.75" hidden="1" customHeight="1" x14ac:dyDescent="0.25"/>
    <row r="142" ht="12.75" hidden="1" customHeight="1" x14ac:dyDescent="0.25"/>
    <row r="143" ht="12.75" hidden="1" customHeight="1" x14ac:dyDescent="0.25"/>
    <row r="144" ht="12.75" hidden="1" customHeight="1" x14ac:dyDescent="0.25"/>
    <row r="145" ht="12.75" hidden="1" customHeight="1" x14ac:dyDescent="0.25"/>
    <row r="146" ht="12.75" hidden="1" customHeight="1" x14ac:dyDescent="0.25"/>
    <row r="147" ht="12.75" hidden="1" customHeight="1" x14ac:dyDescent="0.25"/>
    <row r="148" ht="12.75" hidden="1" customHeight="1" x14ac:dyDescent="0.25"/>
    <row r="149" ht="12.75" hidden="1" customHeight="1" x14ac:dyDescent="0.25"/>
    <row r="150" ht="12.75" hidden="1" customHeight="1" x14ac:dyDescent="0.25"/>
    <row r="151" ht="12.75" hidden="1" customHeight="1" x14ac:dyDescent="0.25"/>
    <row r="152" ht="12.75" hidden="1" customHeight="1" x14ac:dyDescent="0.25"/>
    <row r="153" ht="12.75" hidden="1" customHeight="1" x14ac:dyDescent="0.25"/>
    <row r="154" ht="12.75" hidden="1" customHeight="1" x14ac:dyDescent="0.25"/>
    <row r="155" ht="12.75" hidden="1" customHeight="1" x14ac:dyDescent="0.25"/>
    <row r="156" ht="12.75" hidden="1" customHeight="1" x14ac:dyDescent="0.25"/>
    <row r="157" ht="12.75" hidden="1" customHeight="1" x14ac:dyDescent="0.25"/>
    <row r="158" ht="12.75" hidden="1" customHeight="1" x14ac:dyDescent="0.25"/>
    <row r="159" ht="12.75" hidden="1" customHeight="1" x14ac:dyDescent="0.25"/>
    <row r="160" ht="12.75" hidden="1" customHeight="1" x14ac:dyDescent="0.25"/>
    <row r="161" ht="12.75" hidden="1" customHeight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  <row r="253" ht="12.75" hidden="1" customHeight="1" x14ac:dyDescent="0.25"/>
    <row r="254" ht="12.75" hidden="1" customHeight="1" x14ac:dyDescent="0.25"/>
    <row r="255" ht="12.75" hidden="1" customHeight="1" x14ac:dyDescent="0.25"/>
    <row r="256" ht="12.75" hidden="1" customHeight="1" x14ac:dyDescent="0.25"/>
    <row r="257" ht="12.75" hidden="1" customHeight="1" x14ac:dyDescent="0.25"/>
    <row r="258" ht="12.75" hidden="1" customHeight="1" x14ac:dyDescent="0.25"/>
    <row r="259" ht="12.75" hidden="1" customHeight="1" x14ac:dyDescent="0.25"/>
    <row r="260" ht="12.75" hidden="1" customHeight="1" x14ac:dyDescent="0.25"/>
    <row r="261" ht="12.75" hidden="1" customHeight="1" x14ac:dyDescent="0.25"/>
    <row r="262" ht="12.75" hidden="1" customHeight="1" x14ac:dyDescent="0.25"/>
    <row r="263" ht="12.75" hidden="1" customHeight="1" x14ac:dyDescent="0.25"/>
    <row r="264" ht="12.75" hidden="1" customHeight="1" x14ac:dyDescent="0.25"/>
    <row r="265" ht="12.75" hidden="1" customHeight="1" x14ac:dyDescent="0.25"/>
    <row r="266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  <row r="271" ht="12.75" hidden="1" customHeight="1" x14ac:dyDescent="0.25"/>
    <row r="272" ht="12.75" hidden="1" customHeight="1" x14ac:dyDescent="0.25"/>
    <row r="273" ht="12.75" hidden="1" customHeight="1" x14ac:dyDescent="0.25"/>
    <row r="274" ht="12.75" hidden="1" customHeight="1" x14ac:dyDescent="0.25"/>
    <row r="275" ht="12.75" hidden="1" customHeight="1" x14ac:dyDescent="0.25"/>
    <row r="276" ht="12.75" hidden="1" customHeight="1" x14ac:dyDescent="0.25"/>
    <row r="277" ht="12.75" hidden="1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  <row r="281" ht="12.75" hidden="1" customHeight="1" x14ac:dyDescent="0.25"/>
    <row r="282" ht="12.75" hidden="1" customHeight="1" x14ac:dyDescent="0.25"/>
    <row r="283" ht="12.75" hidden="1" customHeight="1" x14ac:dyDescent="0.25"/>
    <row r="284" ht="12.75" hidden="1" customHeight="1" x14ac:dyDescent="0.25"/>
    <row r="285" ht="12.75" hidden="1" customHeight="1" x14ac:dyDescent="0.25"/>
    <row r="286" ht="12.75" hidden="1" customHeight="1" x14ac:dyDescent="0.25"/>
    <row r="287" ht="12.75" hidden="1" customHeight="1" x14ac:dyDescent="0.25"/>
    <row r="288" ht="12.75" hidden="1" customHeight="1" x14ac:dyDescent="0.25"/>
    <row r="289" ht="12.75" hidden="1" customHeight="1" x14ac:dyDescent="0.25"/>
    <row r="290" ht="12.75" hidden="1" customHeight="1" x14ac:dyDescent="0.25"/>
    <row r="291" ht="12.75" hidden="1" customHeight="1" x14ac:dyDescent="0.25"/>
    <row r="292" ht="12.75" hidden="1" customHeight="1" x14ac:dyDescent="0.25"/>
    <row r="293" ht="12.75" hidden="1" customHeight="1" x14ac:dyDescent="0.25"/>
    <row r="294" ht="12.75" hidden="1" customHeight="1" x14ac:dyDescent="0.25"/>
    <row r="295" ht="12.75" hidden="1" customHeight="1" x14ac:dyDescent="0.25"/>
    <row r="296" ht="12.75" hidden="1" customHeight="1" x14ac:dyDescent="0.25"/>
    <row r="297" ht="12.75" hidden="1" customHeight="1" x14ac:dyDescent="0.25"/>
    <row r="298" ht="12.75" hidden="1" customHeight="1" x14ac:dyDescent="0.25"/>
    <row r="299" ht="12.75" hidden="1" customHeight="1" x14ac:dyDescent="0.25"/>
    <row r="300" ht="12.75" hidden="1" customHeight="1" x14ac:dyDescent="0.25"/>
    <row r="301" ht="12.75" hidden="1" customHeight="1" x14ac:dyDescent="0.25"/>
    <row r="302" ht="12.75" hidden="1" customHeight="1" x14ac:dyDescent="0.25"/>
    <row r="303" ht="12.75" hidden="1" customHeight="1" x14ac:dyDescent="0.25"/>
    <row r="304" ht="12.75" hidden="1" customHeight="1" x14ac:dyDescent="0.25"/>
    <row r="305" ht="12.75" hidden="1" customHeight="1" x14ac:dyDescent="0.25"/>
    <row r="306" ht="12.75" hidden="1" customHeight="1" x14ac:dyDescent="0.25"/>
    <row r="307" ht="12.75" hidden="1" customHeight="1" x14ac:dyDescent="0.25"/>
    <row r="308" ht="12.75" hidden="1" customHeight="1" x14ac:dyDescent="0.25"/>
    <row r="309" ht="12.75" hidden="1" customHeight="1" x14ac:dyDescent="0.25"/>
    <row r="310" ht="12.75" hidden="1" customHeight="1" x14ac:dyDescent="0.25"/>
    <row r="311" ht="12.75" hidden="1" customHeight="1" x14ac:dyDescent="0.25"/>
    <row r="312" ht="12.75" hidden="1" customHeight="1" x14ac:dyDescent="0.25"/>
    <row r="313" ht="12.75" hidden="1" customHeight="1" x14ac:dyDescent="0.25"/>
    <row r="314" ht="12.75" hidden="1" customHeight="1" x14ac:dyDescent="0.25"/>
    <row r="315" ht="12.75" hidden="1" customHeight="1" x14ac:dyDescent="0.25"/>
    <row r="316" ht="12.75" hidden="1" customHeight="1" x14ac:dyDescent="0.25"/>
    <row r="317" ht="12.75" hidden="1" customHeight="1" x14ac:dyDescent="0.25"/>
    <row r="318" ht="12.75" hidden="1" customHeight="1" x14ac:dyDescent="0.25"/>
    <row r="319" ht="12.75" hidden="1" customHeight="1" x14ac:dyDescent="0.25"/>
    <row r="320" ht="12.75" hidden="1" customHeight="1" x14ac:dyDescent="0.25"/>
    <row r="321" ht="12.75" hidden="1" customHeight="1" x14ac:dyDescent="0.25"/>
    <row r="322" ht="12.75" hidden="1" customHeight="1" x14ac:dyDescent="0.25"/>
    <row r="323" ht="12.75" hidden="1" customHeight="1" x14ac:dyDescent="0.25"/>
    <row r="324" ht="12.75" hidden="1" customHeight="1" x14ac:dyDescent="0.25"/>
    <row r="325" ht="12.75" hidden="1" customHeight="1" x14ac:dyDescent="0.25"/>
    <row r="326" ht="12.75" hidden="1" customHeight="1" x14ac:dyDescent="0.25"/>
    <row r="327" ht="12.75" hidden="1" customHeight="1" x14ac:dyDescent="0.25"/>
    <row r="328" ht="12.75" hidden="1" customHeight="1" x14ac:dyDescent="0.25"/>
    <row r="329" ht="12.75" hidden="1" customHeight="1" x14ac:dyDescent="0.25"/>
    <row r="330" ht="12.75" hidden="1" customHeight="1" x14ac:dyDescent="0.25"/>
    <row r="331" ht="12.75" hidden="1" customHeight="1" x14ac:dyDescent="0.25"/>
    <row r="332" ht="12.75" hidden="1" customHeight="1" x14ac:dyDescent="0.25"/>
    <row r="333" ht="12.75" hidden="1" customHeight="1" x14ac:dyDescent="0.25"/>
    <row r="334" ht="12.75" hidden="1" customHeight="1" x14ac:dyDescent="0.25"/>
    <row r="335" ht="12.75" hidden="1" customHeight="1" x14ac:dyDescent="0.25"/>
    <row r="336" ht="12.75" hidden="1" customHeight="1" x14ac:dyDescent="0.25"/>
    <row r="337" ht="12.75" hidden="1" customHeight="1" x14ac:dyDescent="0.25"/>
    <row r="338" ht="12.75" hidden="1" customHeight="1" x14ac:dyDescent="0.25"/>
    <row r="339" ht="12.75" hidden="1" customHeight="1" x14ac:dyDescent="0.25"/>
    <row r="340" ht="12.75" hidden="1" customHeight="1" x14ac:dyDescent="0.25"/>
    <row r="341" ht="12.75" hidden="1" customHeight="1" x14ac:dyDescent="0.25"/>
    <row r="342" ht="12.75" hidden="1" customHeight="1" x14ac:dyDescent="0.25"/>
    <row r="343" ht="12.75" hidden="1" customHeight="1" x14ac:dyDescent="0.25"/>
    <row r="344" ht="12.75" hidden="1" customHeight="1" x14ac:dyDescent="0.25"/>
    <row r="345" ht="12.75" hidden="1" customHeight="1" x14ac:dyDescent="0.25"/>
    <row r="346" ht="12.75" hidden="1" customHeight="1" x14ac:dyDescent="0.25"/>
    <row r="347" ht="12.75" hidden="1" customHeight="1" x14ac:dyDescent="0.25"/>
    <row r="348" ht="12.75" hidden="1" customHeight="1" x14ac:dyDescent="0.25"/>
    <row r="349" ht="12.75" hidden="1" customHeight="1" x14ac:dyDescent="0.25"/>
    <row r="350" ht="12.75" hidden="1" customHeight="1" x14ac:dyDescent="0.25"/>
    <row r="351" ht="12.75" hidden="1" customHeight="1" x14ac:dyDescent="0.25"/>
    <row r="352" ht="12.75" hidden="1" customHeight="1" x14ac:dyDescent="0.25"/>
    <row r="353" ht="12.75" hidden="1" customHeight="1" x14ac:dyDescent="0.25"/>
    <row r="354" ht="12.75" hidden="1" customHeight="1" x14ac:dyDescent="0.25"/>
    <row r="355" ht="12.75" hidden="1" customHeight="1" x14ac:dyDescent="0.25"/>
    <row r="356" ht="12.75" hidden="1" customHeight="1" x14ac:dyDescent="0.25"/>
    <row r="357" ht="12.75" hidden="1" customHeight="1" x14ac:dyDescent="0.25"/>
    <row r="358" ht="12.75" hidden="1" customHeight="1" x14ac:dyDescent="0.25"/>
    <row r="359" ht="12.75" hidden="1" customHeight="1" x14ac:dyDescent="0.25"/>
    <row r="360" ht="12.75" hidden="1" customHeight="1" x14ac:dyDescent="0.25"/>
    <row r="361" ht="12.75" hidden="1" customHeight="1" x14ac:dyDescent="0.25"/>
    <row r="362" ht="12.75" hidden="1" customHeight="1" x14ac:dyDescent="0.25"/>
    <row r="363" ht="12.75" hidden="1" customHeight="1" x14ac:dyDescent="0.25"/>
    <row r="364" ht="12.75" hidden="1" customHeight="1" x14ac:dyDescent="0.25"/>
    <row r="365" ht="12.75" hidden="1" customHeight="1" x14ac:dyDescent="0.25"/>
    <row r="366" ht="12.75" hidden="1" customHeight="1" x14ac:dyDescent="0.25"/>
    <row r="367" ht="12.75" hidden="1" customHeight="1" x14ac:dyDescent="0.25"/>
    <row r="368" ht="12.75" hidden="1" customHeight="1" x14ac:dyDescent="0.25"/>
    <row r="369" ht="12.75" hidden="1" customHeight="1" x14ac:dyDescent="0.25"/>
    <row r="370" ht="12.75" hidden="1" customHeight="1" x14ac:dyDescent="0.25"/>
    <row r="371" ht="12.75" hidden="1" customHeight="1" x14ac:dyDescent="0.25"/>
    <row r="372" ht="12.75" hidden="1" customHeight="1" x14ac:dyDescent="0.25"/>
    <row r="373" ht="12.75" hidden="1" customHeight="1" x14ac:dyDescent="0.25"/>
    <row r="374" ht="12.75" hidden="1" customHeight="1" x14ac:dyDescent="0.25"/>
    <row r="375" ht="12.75" hidden="1" customHeight="1" x14ac:dyDescent="0.25"/>
    <row r="376" ht="12.75" hidden="1" customHeight="1" x14ac:dyDescent="0.25"/>
    <row r="377" ht="12.75" hidden="1" customHeight="1" x14ac:dyDescent="0.25"/>
    <row r="378" ht="12.75" hidden="1" customHeight="1" x14ac:dyDescent="0.25"/>
    <row r="379" ht="12.75" hidden="1" customHeight="1" x14ac:dyDescent="0.25"/>
    <row r="380" ht="12.75" hidden="1" customHeight="1" x14ac:dyDescent="0.25"/>
    <row r="381" ht="12.75" hidden="1" customHeight="1" x14ac:dyDescent="0.25"/>
    <row r="382" ht="12.75" hidden="1" customHeight="1" x14ac:dyDescent="0.25"/>
    <row r="383" ht="12.75" hidden="1" customHeight="1" x14ac:dyDescent="0.25"/>
    <row r="384" ht="12.75" hidden="1" customHeight="1" x14ac:dyDescent="0.25"/>
    <row r="385" ht="12.75" hidden="1" customHeight="1" x14ac:dyDescent="0.25"/>
    <row r="386" ht="12.75" hidden="1" customHeight="1" x14ac:dyDescent="0.25"/>
    <row r="387" ht="12.75" hidden="1" customHeight="1" x14ac:dyDescent="0.25"/>
    <row r="388" ht="12.75" hidden="1" customHeight="1" x14ac:dyDescent="0.25"/>
    <row r="389" ht="12.75" hidden="1" customHeight="1" x14ac:dyDescent="0.25"/>
    <row r="390" ht="12.75" hidden="1" customHeight="1" x14ac:dyDescent="0.25"/>
    <row r="391" ht="12.75" hidden="1" customHeight="1" x14ac:dyDescent="0.25"/>
    <row r="392" ht="12.75" hidden="1" customHeight="1" x14ac:dyDescent="0.25"/>
    <row r="393" ht="12.75" hidden="1" customHeight="1" x14ac:dyDescent="0.25"/>
    <row r="394" ht="12.75" hidden="1" customHeight="1" x14ac:dyDescent="0.25"/>
    <row r="395" ht="12.75" hidden="1" customHeight="1" x14ac:dyDescent="0.25"/>
    <row r="396" ht="12.75" hidden="1" customHeight="1" x14ac:dyDescent="0.25"/>
    <row r="397" ht="12.75" hidden="1" customHeight="1" x14ac:dyDescent="0.25"/>
    <row r="398" ht="12.75" hidden="1" customHeight="1" x14ac:dyDescent="0.25"/>
    <row r="399" ht="12.75" hidden="1" customHeight="1" x14ac:dyDescent="0.25"/>
    <row r="400" ht="12.75" hidden="1" customHeight="1" x14ac:dyDescent="0.25"/>
    <row r="401" ht="12.75" hidden="1" customHeight="1" x14ac:dyDescent="0.25"/>
    <row r="402" ht="12.75" hidden="1" customHeight="1" x14ac:dyDescent="0.25"/>
    <row r="403" ht="12.75" hidden="1" customHeight="1" x14ac:dyDescent="0.25"/>
    <row r="404" ht="12.75" hidden="1" customHeight="1" x14ac:dyDescent="0.25"/>
    <row r="405" ht="12.75" hidden="1" customHeight="1" x14ac:dyDescent="0.25"/>
    <row r="406" ht="12.75" hidden="1" customHeight="1" x14ac:dyDescent="0.25"/>
    <row r="407" ht="12.75" hidden="1" customHeight="1" x14ac:dyDescent="0.25"/>
    <row r="408" ht="12.75" hidden="1" customHeight="1" x14ac:dyDescent="0.25"/>
    <row r="409" ht="12.75" hidden="1" customHeight="1" x14ac:dyDescent="0.25"/>
    <row r="410" ht="12.75" hidden="1" customHeight="1" x14ac:dyDescent="0.25"/>
    <row r="411" ht="12.75" hidden="1" customHeight="1" x14ac:dyDescent="0.25"/>
    <row r="412" ht="12.75" hidden="1" customHeight="1" x14ac:dyDescent="0.25"/>
    <row r="413" ht="12.75" hidden="1" customHeight="1" x14ac:dyDescent="0.25"/>
    <row r="414" ht="12.75" hidden="1" customHeight="1" x14ac:dyDescent="0.25"/>
    <row r="415" ht="12.75" hidden="1" customHeight="1" x14ac:dyDescent="0.25"/>
    <row r="416" ht="12.75" hidden="1" customHeight="1" x14ac:dyDescent="0.25"/>
    <row r="417" ht="12.75" hidden="1" customHeight="1" x14ac:dyDescent="0.25"/>
    <row r="418" ht="12.75" hidden="1" customHeight="1" x14ac:dyDescent="0.25"/>
    <row r="419" ht="12.75" hidden="1" customHeight="1" x14ac:dyDescent="0.25"/>
    <row r="420" ht="12.75" hidden="1" customHeight="1" x14ac:dyDescent="0.25"/>
    <row r="421" ht="12.75" hidden="1" customHeight="1" x14ac:dyDescent="0.25"/>
    <row r="422" ht="12.75" hidden="1" customHeight="1" x14ac:dyDescent="0.25"/>
    <row r="423" ht="12.75" hidden="1" customHeight="1" x14ac:dyDescent="0.25"/>
    <row r="424" ht="12.75" hidden="1" customHeight="1" x14ac:dyDescent="0.25"/>
    <row r="425" ht="12.75" hidden="1" customHeight="1" x14ac:dyDescent="0.25"/>
    <row r="426" ht="12.75" hidden="1" customHeight="1" x14ac:dyDescent="0.25"/>
    <row r="427" ht="12.75" hidden="1" customHeight="1" x14ac:dyDescent="0.25"/>
    <row r="428" ht="12.75" hidden="1" customHeight="1" x14ac:dyDescent="0.25"/>
    <row r="429" ht="12.75" hidden="1" customHeight="1" x14ac:dyDescent="0.25"/>
    <row r="430" ht="12.75" hidden="1" customHeight="1" x14ac:dyDescent="0.25"/>
    <row r="431" ht="12.75" hidden="1" customHeight="1" x14ac:dyDescent="0.25"/>
    <row r="432" ht="12.75" hidden="1" customHeight="1" x14ac:dyDescent="0.25"/>
    <row r="433" ht="12.75" hidden="1" customHeight="1" x14ac:dyDescent="0.25"/>
    <row r="434" ht="12.75" hidden="1" customHeight="1" x14ac:dyDescent="0.25"/>
    <row r="435" ht="12.75" hidden="1" customHeight="1" x14ac:dyDescent="0.25"/>
    <row r="436" ht="12.75" hidden="1" customHeight="1" x14ac:dyDescent="0.25"/>
    <row r="437" ht="12.75" hidden="1" customHeight="1" x14ac:dyDescent="0.25"/>
    <row r="438" ht="12.75" hidden="1" customHeight="1" x14ac:dyDescent="0.25"/>
    <row r="439" ht="12.75" hidden="1" customHeight="1" x14ac:dyDescent="0.25"/>
    <row r="440" ht="12.75" hidden="1" customHeight="1" x14ac:dyDescent="0.25"/>
    <row r="441" ht="12.75" hidden="1" customHeight="1" x14ac:dyDescent="0.25"/>
    <row r="442" ht="12.75" hidden="1" customHeight="1" x14ac:dyDescent="0.25"/>
    <row r="443" ht="12.75" hidden="1" customHeight="1" x14ac:dyDescent="0.25"/>
    <row r="444" ht="12.75" hidden="1" customHeight="1" x14ac:dyDescent="0.25"/>
    <row r="445" ht="12.75" hidden="1" customHeight="1" x14ac:dyDescent="0.25"/>
    <row r="446" ht="12.75" hidden="1" customHeight="1" x14ac:dyDescent="0.25"/>
    <row r="447" ht="12.75" hidden="1" customHeight="1" x14ac:dyDescent="0.25"/>
    <row r="448" ht="12.75" hidden="1" customHeight="1" x14ac:dyDescent="0.25"/>
    <row r="449" ht="12.75" hidden="1" customHeight="1" x14ac:dyDescent="0.25"/>
    <row r="450" ht="12.75" hidden="1" customHeight="1" x14ac:dyDescent="0.25"/>
    <row r="451" ht="12.75" hidden="1" customHeight="1" x14ac:dyDescent="0.25"/>
    <row r="452" ht="12.75" hidden="1" customHeight="1" x14ac:dyDescent="0.25"/>
    <row r="453" ht="12.75" hidden="1" customHeight="1" x14ac:dyDescent="0.25"/>
    <row r="454" ht="12.75" hidden="1" customHeight="1" x14ac:dyDescent="0.25"/>
    <row r="455" ht="12.75" hidden="1" customHeight="1" x14ac:dyDescent="0.25"/>
    <row r="456" ht="12.75" hidden="1" customHeight="1" x14ac:dyDescent="0.25"/>
    <row r="457" ht="12.75" hidden="1" customHeight="1" x14ac:dyDescent="0.25"/>
    <row r="458" ht="12.75" hidden="1" customHeight="1" x14ac:dyDescent="0.25"/>
    <row r="459" ht="12.75" hidden="1" customHeight="1" x14ac:dyDescent="0.25"/>
    <row r="460" ht="12.75" hidden="1" customHeight="1" x14ac:dyDescent="0.25"/>
    <row r="461" ht="12.75" hidden="1" customHeight="1" x14ac:dyDescent="0.25"/>
    <row r="462" ht="12.75" hidden="1" customHeight="1" x14ac:dyDescent="0.25"/>
    <row r="463" ht="12.75" hidden="1" customHeight="1" x14ac:dyDescent="0.25"/>
    <row r="464" ht="12.75" hidden="1" customHeight="1" x14ac:dyDescent="0.25"/>
    <row r="465" ht="12.75" hidden="1" customHeight="1" x14ac:dyDescent="0.25"/>
    <row r="466" ht="12.75" hidden="1" customHeight="1" x14ac:dyDescent="0.25"/>
    <row r="467" ht="12.75" hidden="1" customHeight="1" x14ac:dyDescent="0.25"/>
    <row r="468" ht="12.75" hidden="1" customHeight="1" x14ac:dyDescent="0.25"/>
    <row r="469" ht="12.75" hidden="1" customHeight="1" x14ac:dyDescent="0.25"/>
    <row r="470" ht="12.75" hidden="1" customHeight="1" x14ac:dyDescent="0.25"/>
    <row r="471" ht="12.75" hidden="1" customHeight="1" x14ac:dyDescent="0.25"/>
    <row r="472" ht="12.75" hidden="1" customHeight="1" x14ac:dyDescent="0.25"/>
    <row r="473" ht="12.75" hidden="1" customHeight="1" x14ac:dyDescent="0.25"/>
    <row r="474" ht="12.75" hidden="1" customHeight="1" x14ac:dyDescent="0.25"/>
    <row r="475" ht="12.75" hidden="1" customHeight="1" x14ac:dyDescent="0.25"/>
    <row r="476" ht="12.75" hidden="1" customHeight="1" x14ac:dyDescent="0.25"/>
    <row r="477" ht="12.75" hidden="1" customHeight="1" x14ac:dyDescent="0.25"/>
    <row r="478" ht="12.75" hidden="1" customHeight="1" x14ac:dyDescent="0.25"/>
    <row r="479" ht="12.75" hidden="1" customHeight="1" x14ac:dyDescent="0.25"/>
    <row r="480" ht="12.75" hidden="1" customHeight="1" x14ac:dyDescent="0.25"/>
    <row r="481" ht="12.75" hidden="1" customHeight="1" x14ac:dyDescent="0.25"/>
    <row r="482" ht="12.75" hidden="1" customHeight="1" x14ac:dyDescent="0.25"/>
    <row r="483" ht="12.75" hidden="1" customHeight="1" x14ac:dyDescent="0.25"/>
    <row r="484" ht="12.75" hidden="1" customHeight="1" x14ac:dyDescent="0.25"/>
    <row r="485" ht="12.75" hidden="1" customHeight="1" x14ac:dyDescent="0.25"/>
    <row r="486" ht="12.75" hidden="1" customHeight="1" x14ac:dyDescent="0.25"/>
    <row r="487" ht="12.75" hidden="1" customHeight="1" x14ac:dyDescent="0.25"/>
    <row r="488" ht="12.75" hidden="1" customHeight="1" x14ac:dyDescent="0.25"/>
    <row r="489" ht="12.75" hidden="1" customHeight="1" x14ac:dyDescent="0.25"/>
    <row r="490" ht="12.75" hidden="1" customHeight="1" x14ac:dyDescent="0.25"/>
    <row r="491" ht="12.75" hidden="1" customHeight="1" x14ac:dyDescent="0.25"/>
    <row r="492" ht="12.75" hidden="1" customHeight="1" x14ac:dyDescent="0.25"/>
    <row r="493" ht="12.75" hidden="1" customHeight="1" x14ac:dyDescent="0.25"/>
    <row r="494" ht="12.75" hidden="1" customHeight="1" x14ac:dyDescent="0.25"/>
    <row r="495" ht="12.75" hidden="1" customHeight="1" x14ac:dyDescent="0.25"/>
    <row r="496" ht="12.75" hidden="1" customHeight="1" x14ac:dyDescent="0.25"/>
    <row r="497" ht="12.75" hidden="1" customHeight="1" x14ac:dyDescent="0.25"/>
    <row r="498" ht="12.75" hidden="1" customHeight="1" x14ac:dyDescent="0.25"/>
    <row r="499" ht="12.75" hidden="1" customHeight="1" x14ac:dyDescent="0.25"/>
    <row r="500" ht="12.75" hidden="1" customHeight="1" x14ac:dyDescent="0.25"/>
    <row r="501" ht="12.75" hidden="1" customHeight="1" x14ac:dyDescent="0.25"/>
    <row r="502" ht="12.75" hidden="1" customHeight="1" x14ac:dyDescent="0.25"/>
    <row r="503" ht="12.75" hidden="1" customHeight="1" x14ac:dyDescent="0.25"/>
    <row r="504" ht="12.75" hidden="1" customHeight="1" x14ac:dyDescent="0.25"/>
    <row r="505" ht="12.75" hidden="1" customHeight="1" x14ac:dyDescent="0.25"/>
    <row r="506" ht="12.75" hidden="1" customHeight="1" x14ac:dyDescent="0.25"/>
    <row r="507" ht="12.75" hidden="1" customHeight="1" x14ac:dyDescent="0.25"/>
    <row r="508" ht="12.75" hidden="1" customHeight="1" x14ac:dyDescent="0.25"/>
    <row r="509" ht="12.75" hidden="1" customHeight="1" x14ac:dyDescent="0.25"/>
    <row r="510" ht="12.75" hidden="1" customHeight="1" x14ac:dyDescent="0.25"/>
    <row r="511" ht="12.75" hidden="1" customHeight="1" x14ac:dyDescent="0.25"/>
    <row r="512" ht="12.75" hidden="1" customHeight="1" x14ac:dyDescent="0.25"/>
    <row r="513" ht="12.75" hidden="1" customHeight="1" x14ac:dyDescent="0.25"/>
    <row r="514" ht="12.75" hidden="1" customHeight="1" x14ac:dyDescent="0.25"/>
    <row r="515" ht="12.75" hidden="1" customHeight="1" x14ac:dyDescent="0.25"/>
    <row r="516" ht="12.75" hidden="1" customHeight="1" x14ac:dyDescent="0.25"/>
    <row r="517" ht="12.75" hidden="1" customHeight="1" x14ac:dyDescent="0.25"/>
    <row r="518" ht="12.75" hidden="1" customHeight="1" x14ac:dyDescent="0.25"/>
    <row r="519" ht="12.75" hidden="1" customHeight="1" x14ac:dyDescent="0.25"/>
    <row r="520" ht="12.75" hidden="1" customHeight="1" x14ac:dyDescent="0.25"/>
    <row r="521" ht="12.75" hidden="1" customHeight="1" x14ac:dyDescent="0.25"/>
    <row r="522" ht="12.75" hidden="1" customHeight="1" x14ac:dyDescent="0.25"/>
    <row r="523" ht="12.75" hidden="1" customHeight="1" x14ac:dyDescent="0.25"/>
    <row r="524" ht="12.75" hidden="1" customHeight="1" x14ac:dyDescent="0.25"/>
    <row r="525" ht="12.75" hidden="1" customHeight="1" x14ac:dyDescent="0.25"/>
    <row r="526" ht="12.75" hidden="1" customHeight="1" x14ac:dyDescent="0.25"/>
    <row r="527" ht="12.75" hidden="1" customHeight="1" x14ac:dyDescent="0.25"/>
    <row r="528" ht="12.75" hidden="1" customHeight="1" x14ac:dyDescent="0.25"/>
    <row r="529" ht="12.75" hidden="1" customHeight="1" x14ac:dyDescent="0.25"/>
    <row r="530" ht="12.75" hidden="1" customHeight="1" x14ac:dyDescent="0.25"/>
    <row r="531" ht="12.75" hidden="1" customHeight="1" x14ac:dyDescent="0.25"/>
    <row r="532" ht="12.75" hidden="1" customHeight="1" x14ac:dyDescent="0.25"/>
    <row r="533" ht="12.75" hidden="1" customHeight="1" x14ac:dyDescent="0.25"/>
    <row r="534" ht="12.75" hidden="1" customHeight="1" x14ac:dyDescent="0.25"/>
    <row r="535" ht="12.75" hidden="1" customHeight="1" x14ac:dyDescent="0.25"/>
    <row r="536" ht="12.75" hidden="1" customHeight="1" x14ac:dyDescent="0.25"/>
    <row r="537" ht="12.75" hidden="1" customHeight="1" x14ac:dyDescent="0.25"/>
    <row r="538" ht="12.75" hidden="1" customHeight="1" x14ac:dyDescent="0.25"/>
    <row r="539" ht="12.75" hidden="1" customHeight="1" x14ac:dyDescent="0.25"/>
    <row r="540" ht="12.75" hidden="1" customHeight="1" x14ac:dyDescent="0.25"/>
    <row r="541" ht="12.75" hidden="1" customHeight="1" x14ac:dyDescent="0.25"/>
    <row r="542" ht="12.75" hidden="1" customHeight="1" x14ac:dyDescent="0.25"/>
    <row r="543" ht="12.75" hidden="1" customHeight="1" x14ac:dyDescent="0.25"/>
    <row r="544" ht="12.75" hidden="1" customHeight="1" x14ac:dyDescent="0.25"/>
    <row r="545" ht="12.75" hidden="1" customHeight="1" x14ac:dyDescent="0.25"/>
    <row r="546" ht="12.75" hidden="1" customHeight="1" x14ac:dyDescent="0.25"/>
    <row r="547" ht="12.75" hidden="1" customHeight="1" x14ac:dyDescent="0.25"/>
    <row r="548" ht="12.75" hidden="1" customHeight="1" x14ac:dyDescent="0.25"/>
    <row r="549" ht="12.75" hidden="1" customHeight="1" x14ac:dyDescent="0.25"/>
    <row r="550" ht="12.75" hidden="1" customHeight="1" x14ac:dyDescent="0.25"/>
    <row r="551" ht="12.75" hidden="1" customHeight="1" x14ac:dyDescent="0.25"/>
    <row r="552" ht="12.75" hidden="1" customHeight="1" x14ac:dyDescent="0.25"/>
    <row r="553" ht="12.75" hidden="1" customHeight="1" x14ac:dyDescent="0.25"/>
    <row r="554" ht="12.75" hidden="1" customHeight="1" x14ac:dyDescent="0.25"/>
    <row r="555" ht="12.75" hidden="1" customHeight="1" x14ac:dyDescent="0.25"/>
    <row r="556" ht="12.75" hidden="1" customHeight="1" x14ac:dyDescent="0.25"/>
    <row r="557" ht="12.75" hidden="1" customHeight="1" x14ac:dyDescent="0.25"/>
    <row r="558" ht="12.75" hidden="1" customHeight="1" x14ac:dyDescent="0.25"/>
    <row r="559" ht="12.75" hidden="1" customHeight="1" x14ac:dyDescent="0.25"/>
    <row r="560" ht="12.75" hidden="1" customHeight="1" x14ac:dyDescent="0.25"/>
    <row r="561" ht="12.75" hidden="1" customHeight="1" x14ac:dyDescent="0.25"/>
    <row r="562" ht="12.75" hidden="1" customHeight="1" x14ac:dyDescent="0.25"/>
    <row r="563" ht="12.75" hidden="1" customHeight="1" x14ac:dyDescent="0.25"/>
    <row r="564" ht="12.75" hidden="1" customHeight="1" x14ac:dyDescent="0.25"/>
    <row r="565" ht="12.75" hidden="1" customHeight="1" x14ac:dyDescent="0.25"/>
    <row r="566" ht="12.75" hidden="1" customHeight="1" x14ac:dyDescent="0.25"/>
    <row r="567" ht="12.75" hidden="1" customHeight="1" x14ac:dyDescent="0.25"/>
    <row r="568" ht="12.75" hidden="1" customHeight="1" x14ac:dyDescent="0.25"/>
    <row r="569" ht="12.75" hidden="1" customHeight="1" x14ac:dyDescent="0.25"/>
    <row r="570" ht="12.75" hidden="1" customHeight="1" x14ac:dyDescent="0.25"/>
    <row r="571" ht="12.75" hidden="1" customHeight="1" x14ac:dyDescent="0.25"/>
    <row r="572" ht="12.75" hidden="1" customHeight="1" x14ac:dyDescent="0.25"/>
    <row r="573" ht="12.75" hidden="1" customHeight="1" x14ac:dyDescent="0.25"/>
    <row r="574" ht="12.75" hidden="1" customHeight="1" x14ac:dyDescent="0.25"/>
    <row r="575" ht="12.75" hidden="1" customHeight="1" x14ac:dyDescent="0.25"/>
    <row r="576" ht="12.75" hidden="1" customHeight="1" x14ac:dyDescent="0.25"/>
    <row r="577" ht="12.75" hidden="1" customHeight="1" x14ac:dyDescent="0.25"/>
    <row r="578" ht="12.75" hidden="1" customHeight="1" x14ac:dyDescent="0.25"/>
    <row r="579" ht="12.75" hidden="1" customHeight="1" x14ac:dyDescent="0.25"/>
    <row r="580" ht="12.75" hidden="1" customHeight="1" x14ac:dyDescent="0.25"/>
    <row r="581" ht="12.75" hidden="1" customHeight="1" x14ac:dyDescent="0.25"/>
    <row r="582" ht="12.75" hidden="1" customHeight="1" x14ac:dyDescent="0.25"/>
    <row r="583" ht="12.75" hidden="1" customHeight="1" x14ac:dyDescent="0.25"/>
    <row r="584" ht="12.75" hidden="1" customHeight="1" x14ac:dyDescent="0.25"/>
    <row r="585" ht="12.75" hidden="1" customHeight="1" x14ac:dyDescent="0.25"/>
    <row r="586" ht="12.75" hidden="1" customHeight="1" x14ac:dyDescent="0.25"/>
    <row r="587" ht="12.75" hidden="1" customHeight="1" x14ac:dyDescent="0.25"/>
    <row r="588" ht="12.75" hidden="1" customHeight="1" x14ac:dyDescent="0.25"/>
    <row r="589" ht="12.75" hidden="1" customHeight="1" x14ac:dyDescent="0.25"/>
    <row r="590" ht="12.75" hidden="1" customHeight="1" x14ac:dyDescent="0.25"/>
    <row r="591" ht="12.75" hidden="1" customHeight="1" x14ac:dyDescent="0.25"/>
    <row r="592" ht="12.75" hidden="1" customHeight="1" x14ac:dyDescent="0.25"/>
    <row r="593" ht="12.75" hidden="1" customHeight="1" x14ac:dyDescent="0.25"/>
    <row r="594" ht="12.75" hidden="1" customHeight="1" x14ac:dyDescent="0.25"/>
    <row r="595" ht="12.75" hidden="1" customHeight="1" x14ac:dyDescent="0.25"/>
    <row r="596" ht="12.75" hidden="1" customHeight="1" x14ac:dyDescent="0.25"/>
    <row r="597" ht="12.75" hidden="1" customHeight="1" x14ac:dyDescent="0.25"/>
    <row r="598" ht="12.75" hidden="1" customHeight="1" x14ac:dyDescent="0.25"/>
    <row r="599" ht="12.75" hidden="1" customHeight="1" x14ac:dyDescent="0.25"/>
    <row r="600" ht="12.75" hidden="1" customHeight="1" x14ac:dyDescent="0.25"/>
    <row r="601" ht="12.75" hidden="1" customHeight="1" x14ac:dyDescent="0.25"/>
    <row r="602" ht="12.75" hidden="1" customHeight="1" x14ac:dyDescent="0.25"/>
    <row r="603" ht="12.75" hidden="1" customHeight="1" x14ac:dyDescent="0.25"/>
    <row r="604" ht="12.75" hidden="1" customHeight="1" x14ac:dyDescent="0.25"/>
    <row r="605" ht="12.75" hidden="1" customHeight="1" x14ac:dyDescent="0.25"/>
    <row r="606" ht="12.75" hidden="1" customHeight="1" x14ac:dyDescent="0.25"/>
    <row r="607" ht="12.75" hidden="1" customHeight="1" x14ac:dyDescent="0.25"/>
    <row r="608" ht="12.75" hidden="1" customHeight="1" x14ac:dyDescent="0.25"/>
    <row r="609" ht="12.75" hidden="1" customHeight="1" x14ac:dyDescent="0.25"/>
    <row r="610" ht="12.75" hidden="1" customHeight="1" x14ac:dyDescent="0.25"/>
    <row r="611" ht="12.75" hidden="1" customHeight="1" x14ac:dyDescent="0.25"/>
    <row r="612" ht="12.75" hidden="1" customHeight="1" x14ac:dyDescent="0.25"/>
    <row r="613" ht="12.75" hidden="1" customHeight="1" x14ac:dyDescent="0.25"/>
    <row r="614" ht="12.75" hidden="1" customHeight="1" x14ac:dyDescent="0.25"/>
    <row r="615" ht="12.75" hidden="1" customHeight="1" x14ac:dyDescent="0.25"/>
    <row r="616" ht="12.75" hidden="1" customHeight="1" x14ac:dyDescent="0.25"/>
    <row r="617" ht="12.75" hidden="1" customHeight="1" x14ac:dyDescent="0.25"/>
    <row r="618" ht="12.75" hidden="1" customHeight="1" x14ac:dyDescent="0.25"/>
    <row r="619" ht="12.75" hidden="1" customHeight="1" x14ac:dyDescent="0.25"/>
    <row r="620" ht="12.75" hidden="1" customHeight="1" x14ac:dyDescent="0.25"/>
    <row r="621" ht="12.75" hidden="1" customHeight="1" x14ac:dyDescent="0.25"/>
    <row r="622" ht="12.75" hidden="1" customHeight="1" x14ac:dyDescent="0.25"/>
    <row r="623" ht="12.75" hidden="1" customHeight="1" x14ac:dyDescent="0.25"/>
    <row r="624" ht="12.75" hidden="1" customHeight="1" x14ac:dyDescent="0.25"/>
    <row r="625" ht="12.75" hidden="1" customHeight="1" x14ac:dyDescent="0.25"/>
    <row r="626" ht="12.75" hidden="1" customHeight="1" x14ac:dyDescent="0.25"/>
    <row r="627" ht="12.75" hidden="1" customHeight="1" x14ac:dyDescent="0.25"/>
    <row r="628" ht="12.75" hidden="1" customHeight="1" x14ac:dyDescent="0.25"/>
    <row r="629" ht="12.75" hidden="1" customHeight="1" x14ac:dyDescent="0.25"/>
    <row r="630" ht="12.75" hidden="1" customHeight="1" x14ac:dyDescent="0.25"/>
    <row r="631" ht="12.75" hidden="1" customHeight="1" x14ac:dyDescent="0.25"/>
    <row r="632" ht="12.75" hidden="1" customHeight="1" x14ac:dyDescent="0.25"/>
    <row r="633" ht="12.75" hidden="1" customHeight="1" x14ac:dyDescent="0.25"/>
    <row r="634" ht="12.75" hidden="1" customHeight="1" x14ac:dyDescent="0.25"/>
    <row r="635" ht="12.75" hidden="1" customHeight="1" x14ac:dyDescent="0.25"/>
    <row r="636" ht="12.75" hidden="1" customHeight="1" x14ac:dyDescent="0.25"/>
    <row r="637" ht="12.75" hidden="1" customHeight="1" x14ac:dyDescent="0.25"/>
    <row r="638" ht="12.75" hidden="1" customHeight="1" x14ac:dyDescent="0.25"/>
    <row r="639" ht="12.75" hidden="1" customHeight="1" x14ac:dyDescent="0.25"/>
    <row r="640" ht="12.75" hidden="1" customHeight="1" x14ac:dyDescent="0.25"/>
    <row r="641" ht="12.75" hidden="1" customHeight="1" x14ac:dyDescent="0.25"/>
    <row r="642" ht="12.75" hidden="1" customHeight="1" x14ac:dyDescent="0.25"/>
    <row r="643" ht="12.75" hidden="1" customHeight="1" x14ac:dyDescent="0.25"/>
    <row r="644" ht="12.75" hidden="1" customHeight="1" x14ac:dyDescent="0.25"/>
    <row r="645" ht="12.75" hidden="1" customHeight="1" x14ac:dyDescent="0.25"/>
    <row r="646" ht="12.75" hidden="1" customHeight="1" x14ac:dyDescent="0.25"/>
    <row r="647" ht="12.75" hidden="1" customHeight="1" x14ac:dyDescent="0.25"/>
    <row r="648" ht="12.75" hidden="1" customHeight="1" x14ac:dyDescent="0.25"/>
    <row r="649" ht="12.75" hidden="1" customHeight="1" x14ac:dyDescent="0.25"/>
    <row r="650" ht="12.75" hidden="1" customHeight="1" x14ac:dyDescent="0.25"/>
    <row r="651" ht="12.75" hidden="1" customHeight="1" x14ac:dyDescent="0.25"/>
    <row r="652" ht="12.75" hidden="1" customHeight="1" x14ac:dyDescent="0.25"/>
    <row r="653" ht="12.75" hidden="1" customHeight="1" x14ac:dyDescent="0.25"/>
    <row r="654" ht="12.75" hidden="1" customHeight="1" x14ac:dyDescent="0.25"/>
    <row r="655" ht="12.75" hidden="1" customHeight="1" x14ac:dyDescent="0.25"/>
    <row r="656" ht="12.75" hidden="1" customHeight="1" x14ac:dyDescent="0.25"/>
    <row r="657" ht="12.75" hidden="1" customHeight="1" x14ac:dyDescent="0.25"/>
    <row r="658" ht="12.75" hidden="1" customHeight="1" x14ac:dyDescent="0.25"/>
    <row r="659" ht="12.75" hidden="1" customHeight="1" x14ac:dyDescent="0.25"/>
    <row r="660" ht="12.75" hidden="1" customHeight="1" x14ac:dyDescent="0.25"/>
    <row r="661" ht="12.75" hidden="1" customHeight="1" x14ac:dyDescent="0.25"/>
    <row r="662" ht="12.75" hidden="1" customHeight="1" x14ac:dyDescent="0.25"/>
    <row r="663" ht="12.75" hidden="1" customHeight="1" x14ac:dyDescent="0.25"/>
    <row r="664" ht="12.75" hidden="1" customHeight="1" x14ac:dyDescent="0.25"/>
    <row r="665" ht="12.75" hidden="1" customHeight="1" x14ac:dyDescent="0.25"/>
    <row r="666" ht="12.75" hidden="1" customHeight="1" x14ac:dyDescent="0.25"/>
    <row r="667" ht="12.75" hidden="1" customHeight="1" x14ac:dyDescent="0.25"/>
    <row r="668" ht="12.75" hidden="1" customHeight="1" x14ac:dyDescent="0.25"/>
    <row r="669" ht="12.75" hidden="1" customHeight="1" x14ac:dyDescent="0.25"/>
    <row r="670" ht="12.75" hidden="1" customHeight="1" x14ac:dyDescent="0.25"/>
    <row r="671" ht="12.75" hidden="1" customHeight="1" x14ac:dyDescent="0.25"/>
    <row r="672" ht="12.75" hidden="1" customHeight="1" x14ac:dyDescent="0.25"/>
    <row r="673" ht="12.75" hidden="1" customHeight="1" x14ac:dyDescent="0.25"/>
    <row r="674" ht="12.75" hidden="1" customHeight="1" x14ac:dyDescent="0.25"/>
    <row r="675" ht="12.75" hidden="1" customHeight="1" x14ac:dyDescent="0.25"/>
    <row r="676" ht="12.75" hidden="1" customHeight="1" x14ac:dyDescent="0.25"/>
    <row r="677" ht="12.75" hidden="1" customHeight="1" x14ac:dyDescent="0.25"/>
    <row r="678" ht="12.75" hidden="1" customHeight="1" x14ac:dyDescent="0.25"/>
    <row r="679" ht="12.75" hidden="1" customHeight="1" x14ac:dyDescent="0.25"/>
    <row r="680" ht="12.75" hidden="1" customHeight="1" x14ac:dyDescent="0.25"/>
    <row r="681" ht="12.75" hidden="1" customHeight="1" x14ac:dyDescent="0.25"/>
    <row r="682" ht="12.75" hidden="1" customHeight="1" x14ac:dyDescent="0.25"/>
    <row r="683" ht="12.75" hidden="1" customHeight="1" x14ac:dyDescent="0.25"/>
    <row r="684" ht="12.75" hidden="1" customHeight="1" x14ac:dyDescent="0.25"/>
    <row r="685" ht="12.75" hidden="1" customHeight="1" x14ac:dyDescent="0.25"/>
    <row r="686" ht="12.75" hidden="1" customHeight="1" x14ac:dyDescent="0.25"/>
    <row r="687" ht="12.75" hidden="1" customHeight="1" x14ac:dyDescent="0.25"/>
    <row r="688" ht="12.75" hidden="1" customHeight="1" x14ac:dyDescent="0.25"/>
    <row r="689" ht="12.75" hidden="1" customHeight="1" x14ac:dyDescent="0.25"/>
    <row r="690" ht="12.75" hidden="1" customHeight="1" x14ac:dyDescent="0.25"/>
    <row r="691" ht="12.75" hidden="1" customHeight="1" x14ac:dyDescent="0.25"/>
    <row r="692" ht="12.75" hidden="1" customHeight="1" x14ac:dyDescent="0.25"/>
    <row r="693" ht="12.75" hidden="1" customHeight="1" x14ac:dyDescent="0.25"/>
    <row r="694" ht="12.75" hidden="1" customHeight="1" x14ac:dyDescent="0.25"/>
    <row r="695" ht="12.75" hidden="1" customHeight="1" x14ac:dyDescent="0.25"/>
    <row r="696" ht="12.75" hidden="1" customHeight="1" x14ac:dyDescent="0.25"/>
    <row r="697" ht="12.75" hidden="1" customHeight="1" x14ac:dyDescent="0.25"/>
    <row r="698" ht="12.75" hidden="1" customHeight="1" x14ac:dyDescent="0.25"/>
    <row r="699" ht="12.75" hidden="1" customHeight="1" x14ac:dyDescent="0.25"/>
    <row r="700" ht="12.75" hidden="1" customHeight="1" x14ac:dyDescent="0.25"/>
    <row r="701" ht="12.75" hidden="1" customHeight="1" x14ac:dyDescent="0.25"/>
    <row r="702" ht="12.75" hidden="1" customHeight="1" x14ac:dyDescent="0.25"/>
    <row r="703" ht="12.75" hidden="1" customHeight="1" x14ac:dyDescent="0.25"/>
    <row r="704" ht="12.75" hidden="1" customHeight="1" x14ac:dyDescent="0.25"/>
    <row r="705" ht="12.75" hidden="1" customHeight="1" x14ac:dyDescent="0.25"/>
    <row r="706" ht="12.75" hidden="1" customHeight="1" x14ac:dyDescent="0.25"/>
    <row r="707" ht="12.75" hidden="1" customHeight="1" x14ac:dyDescent="0.25"/>
    <row r="708" ht="12.75" hidden="1" customHeight="1" x14ac:dyDescent="0.25"/>
    <row r="709" ht="12.75" hidden="1" customHeight="1" x14ac:dyDescent="0.25"/>
    <row r="710" ht="12.75" hidden="1" customHeight="1" x14ac:dyDescent="0.25"/>
    <row r="711" ht="12.75" hidden="1" customHeight="1" x14ac:dyDescent="0.25"/>
    <row r="712" ht="12.75" hidden="1" customHeight="1" x14ac:dyDescent="0.25"/>
    <row r="713" ht="12.75" hidden="1" customHeight="1" x14ac:dyDescent="0.25"/>
    <row r="714" ht="12.75" hidden="1" customHeight="1" x14ac:dyDescent="0.25"/>
    <row r="715" ht="12.75" hidden="1" customHeight="1" x14ac:dyDescent="0.25"/>
    <row r="716" ht="12.75" hidden="1" customHeight="1" x14ac:dyDescent="0.25"/>
    <row r="717" ht="12.75" hidden="1" customHeight="1" x14ac:dyDescent="0.25"/>
    <row r="718" ht="12.75" hidden="1" customHeight="1" x14ac:dyDescent="0.25"/>
    <row r="719" ht="12.75" hidden="1" customHeight="1" x14ac:dyDescent="0.25"/>
    <row r="720" ht="12.75" hidden="1" customHeight="1" x14ac:dyDescent="0.25"/>
    <row r="721" ht="12.75" hidden="1" customHeight="1" x14ac:dyDescent="0.25"/>
    <row r="722" ht="12.75" hidden="1" customHeight="1" x14ac:dyDescent="0.25"/>
    <row r="723" ht="12.75" hidden="1" customHeight="1" x14ac:dyDescent="0.25"/>
    <row r="724" ht="12.75" hidden="1" customHeight="1" x14ac:dyDescent="0.25"/>
    <row r="725" ht="12.75" hidden="1" customHeight="1" x14ac:dyDescent="0.25"/>
    <row r="726" ht="12.75" hidden="1" customHeight="1" x14ac:dyDescent="0.25"/>
    <row r="727" ht="12.75" hidden="1" customHeight="1" x14ac:dyDescent="0.25"/>
    <row r="728" ht="12.75" hidden="1" customHeight="1" x14ac:dyDescent="0.25"/>
    <row r="729" ht="12.75" hidden="1" customHeight="1" x14ac:dyDescent="0.25"/>
    <row r="730" ht="12.75" hidden="1" customHeight="1" x14ac:dyDescent="0.25"/>
    <row r="731" ht="12.75" hidden="1" customHeight="1" x14ac:dyDescent="0.25"/>
    <row r="732" ht="12.75" hidden="1" customHeight="1" x14ac:dyDescent="0.25"/>
    <row r="733" ht="12.75" hidden="1" customHeight="1" x14ac:dyDescent="0.25"/>
    <row r="734" ht="12.75" hidden="1" customHeight="1" x14ac:dyDescent="0.25"/>
    <row r="735" ht="12.75" hidden="1" customHeight="1" x14ac:dyDescent="0.25"/>
    <row r="736" ht="12.75" hidden="1" customHeight="1" x14ac:dyDescent="0.25"/>
    <row r="737" ht="12.75" hidden="1" customHeight="1" x14ac:dyDescent="0.25"/>
    <row r="738" ht="12.75" hidden="1" customHeight="1" x14ac:dyDescent="0.25"/>
    <row r="739" ht="12.75" hidden="1" customHeight="1" x14ac:dyDescent="0.25"/>
    <row r="740" ht="12.75" hidden="1" customHeight="1" x14ac:dyDescent="0.25"/>
    <row r="741" ht="12.75" hidden="1" customHeight="1" x14ac:dyDescent="0.25"/>
    <row r="742" ht="12.75" hidden="1" customHeight="1" x14ac:dyDescent="0.25"/>
    <row r="743" ht="12.75" hidden="1" customHeight="1" x14ac:dyDescent="0.25"/>
    <row r="744" ht="12.75" hidden="1" customHeight="1" x14ac:dyDescent="0.25"/>
    <row r="745" ht="12.75" hidden="1" customHeight="1" x14ac:dyDescent="0.25"/>
    <row r="746" ht="12.75" hidden="1" customHeight="1" x14ac:dyDescent="0.25"/>
    <row r="747" ht="12.75" hidden="1" customHeight="1" x14ac:dyDescent="0.25"/>
    <row r="748" ht="12.75" hidden="1" customHeight="1" x14ac:dyDescent="0.25"/>
    <row r="749" ht="12.75" hidden="1" customHeight="1" x14ac:dyDescent="0.25"/>
    <row r="750" ht="12.75" hidden="1" customHeight="1" x14ac:dyDescent="0.25"/>
    <row r="751" ht="12.75" hidden="1" customHeight="1" x14ac:dyDescent="0.25"/>
    <row r="752" ht="12.75" hidden="1" customHeight="1" x14ac:dyDescent="0.25"/>
    <row r="753" ht="12.75" hidden="1" customHeight="1" x14ac:dyDescent="0.25"/>
    <row r="754" ht="12.75" hidden="1" customHeight="1" x14ac:dyDescent="0.25"/>
    <row r="755" ht="12.75" hidden="1" customHeight="1" x14ac:dyDescent="0.25"/>
    <row r="756" ht="12.75" hidden="1" customHeight="1" x14ac:dyDescent="0.25"/>
    <row r="757" ht="12.75" hidden="1" customHeight="1" x14ac:dyDescent="0.25"/>
    <row r="758" ht="12.75" hidden="1" customHeight="1" x14ac:dyDescent="0.25"/>
    <row r="759" ht="12.75" hidden="1" customHeight="1" x14ac:dyDescent="0.25"/>
    <row r="760" ht="12.75" hidden="1" customHeight="1" x14ac:dyDescent="0.25"/>
    <row r="761" ht="12.75" hidden="1" customHeight="1" x14ac:dyDescent="0.25"/>
    <row r="762" ht="12.75" hidden="1" customHeight="1" x14ac:dyDescent="0.25"/>
    <row r="763" ht="12.75" hidden="1" customHeight="1" x14ac:dyDescent="0.25"/>
    <row r="764" ht="12.75" hidden="1" customHeight="1" x14ac:dyDescent="0.25"/>
    <row r="765" ht="12.75" hidden="1" customHeight="1" x14ac:dyDescent="0.25"/>
    <row r="766" ht="12.75" hidden="1" customHeight="1" x14ac:dyDescent="0.25"/>
    <row r="767" ht="12.75" hidden="1" customHeight="1" x14ac:dyDescent="0.25"/>
    <row r="768" ht="12.75" hidden="1" customHeight="1" x14ac:dyDescent="0.25"/>
    <row r="769" ht="12.75" hidden="1" customHeight="1" x14ac:dyDescent="0.25"/>
    <row r="770" ht="12.75" hidden="1" customHeight="1" x14ac:dyDescent="0.25"/>
    <row r="771" ht="12.75" hidden="1" customHeight="1" x14ac:dyDescent="0.25"/>
    <row r="772" ht="12.75" hidden="1" customHeight="1" x14ac:dyDescent="0.25"/>
    <row r="773" ht="12.75" hidden="1" customHeight="1" x14ac:dyDescent="0.25"/>
    <row r="774" ht="12.75" hidden="1" customHeight="1" x14ac:dyDescent="0.25"/>
    <row r="775" ht="12.75" hidden="1" customHeight="1" x14ac:dyDescent="0.25"/>
    <row r="776" ht="12.75" hidden="1" customHeight="1" x14ac:dyDescent="0.25"/>
    <row r="777" ht="12.75" hidden="1" customHeight="1" x14ac:dyDescent="0.25"/>
    <row r="778" ht="12.75" hidden="1" customHeight="1" x14ac:dyDescent="0.25"/>
    <row r="779" ht="12.75" hidden="1" customHeight="1" x14ac:dyDescent="0.25"/>
    <row r="780" ht="12.75" hidden="1" customHeight="1" x14ac:dyDescent="0.25"/>
    <row r="781" ht="12.75" hidden="1" customHeight="1" x14ac:dyDescent="0.25"/>
    <row r="782" ht="12.75" hidden="1" customHeight="1" x14ac:dyDescent="0.25"/>
    <row r="783" ht="12.75" hidden="1" customHeight="1" x14ac:dyDescent="0.25"/>
    <row r="784" ht="12.75" hidden="1" customHeight="1" x14ac:dyDescent="0.25"/>
    <row r="785" ht="12.75" hidden="1" customHeight="1" x14ac:dyDescent="0.25"/>
    <row r="786" ht="12.75" hidden="1" customHeight="1" x14ac:dyDescent="0.25"/>
    <row r="787" ht="12.75" hidden="1" customHeight="1" x14ac:dyDescent="0.25"/>
    <row r="788" ht="12.75" hidden="1" customHeight="1" x14ac:dyDescent="0.25"/>
    <row r="789" ht="12.75" hidden="1" customHeight="1" x14ac:dyDescent="0.25"/>
    <row r="790" ht="12.75" hidden="1" customHeight="1" x14ac:dyDescent="0.25"/>
    <row r="791" ht="12.75" hidden="1" customHeight="1" x14ac:dyDescent="0.25"/>
    <row r="792" ht="12.75" hidden="1" customHeight="1" x14ac:dyDescent="0.25"/>
    <row r="793" ht="12.75" hidden="1" customHeight="1" x14ac:dyDescent="0.25"/>
    <row r="794" ht="12.75" hidden="1" customHeight="1" x14ac:dyDescent="0.25"/>
    <row r="795" ht="12.75" hidden="1" customHeight="1" x14ac:dyDescent="0.25"/>
    <row r="796" ht="12.75" hidden="1" customHeight="1" x14ac:dyDescent="0.25"/>
    <row r="797" ht="12.75" hidden="1" customHeight="1" x14ac:dyDescent="0.25"/>
    <row r="798" ht="12.75" hidden="1" customHeight="1" x14ac:dyDescent="0.25"/>
    <row r="799" ht="12.75" hidden="1" customHeight="1" x14ac:dyDescent="0.25"/>
    <row r="800" ht="12.75" hidden="1" customHeight="1" x14ac:dyDescent="0.25"/>
    <row r="801" ht="12.75" hidden="1" customHeight="1" x14ac:dyDescent="0.25"/>
    <row r="802" ht="12.75" hidden="1" customHeight="1" x14ac:dyDescent="0.25"/>
    <row r="803" ht="12.75" hidden="1" customHeight="1" x14ac:dyDescent="0.25"/>
    <row r="804" ht="12.75" hidden="1" customHeight="1" x14ac:dyDescent="0.25"/>
    <row r="805" ht="12.75" hidden="1" customHeight="1" x14ac:dyDescent="0.25"/>
    <row r="806" ht="12.75" hidden="1" customHeight="1" x14ac:dyDescent="0.25"/>
    <row r="807" ht="12.75" hidden="1" customHeight="1" x14ac:dyDescent="0.25"/>
    <row r="808" ht="12.75" hidden="1" customHeight="1" x14ac:dyDescent="0.25"/>
    <row r="809" ht="12.75" hidden="1" customHeight="1" x14ac:dyDescent="0.25"/>
    <row r="810" ht="12.75" hidden="1" customHeight="1" x14ac:dyDescent="0.25"/>
    <row r="811" ht="12.75" hidden="1" customHeight="1" x14ac:dyDescent="0.25"/>
    <row r="812" ht="12.75" hidden="1" customHeight="1" x14ac:dyDescent="0.25"/>
    <row r="813" ht="12.75" hidden="1" customHeight="1" x14ac:dyDescent="0.25"/>
    <row r="814" ht="12.75" hidden="1" customHeight="1" x14ac:dyDescent="0.25"/>
    <row r="815" ht="12.75" hidden="1" customHeight="1" x14ac:dyDescent="0.25"/>
    <row r="816" ht="12.75" hidden="1" customHeight="1" x14ac:dyDescent="0.25"/>
    <row r="817" ht="12.75" hidden="1" customHeight="1" x14ac:dyDescent="0.25"/>
    <row r="818" ht="12.75" hidden="1" customHeight="1" x14ac:dyDescent="0.25"/>
    <row r="819" ht="12.75" hidden="1" customHeight="1" x14ac:dyDescent="0.25"/>
    <row r="820" ht="12.75" hidden="1" customHeight="1" x14ac:dyDescent="0.25"/>
    <row r="821" ht="12.75" hidden="1" customHeight="1" x14ac:dyDescent="0.25"/>
    <row r="822" ht="12.75" hidden="1" customHeight="1" x14ac:dyDescent="0.25"/>
    <row r="823" ht="12.75" hidden="1" customHeight="1" x14ac:dyDescent="0.25"/>
    <row r="824" ht="12.75" hidden="1" customHeight="1" x14ac:dyDescent="0.25"/>
    <row r="825" ht="12.75" hidden="1" customHeight="1" x14ac:dyDescent="0.25"/>
    <row r="826" ht="12.75" hidden="1" customHeight="1" x14ac:dyDescent="0.25"/>
    <row r="827" ht="12.75" hidden="1" customHeight="1" x14ac:dyDescent="0.25"/>
    <row r="828" ht="12.75" hidden="1" customHeight="1" x14ac:dyDescent="0.25"/>
    <row r="829" ht="12.75" hidden="1" customHeight="1" x14ac:dyDescent="0.25"/>
    <row r="830" ht="12.75" hidden="1" customHeight="1" x14ac:dyDescent="0.25"/>
    <row r="831" ht="12.75" hidden="1" customHeight="1" x14ac:dyDescent="0.25"/>
    <row r="832" ht="12.75" hidden="1" customHeight="1" x14ac:dyDescent="0.25"/>
    <row r="833" ht="12.75" hidden="1" customHeight="1" x14ac:dyDescent="0.25"/>
    <row r="834" ht="12.75" hidden="1" customHeight="1" x14ac:dyDescent="0.25"/>
    <row r="835" ht="12.75" hidden="1" customHeight="1" x14ac:dyDescent="0.25"/>
    <row r="836" ht="12.75" hidden="1" customHeight="1" x14ac:dyDescent="0.25"/>
    <row r="837" ht="12.75" hidden="1" customHeight="1" x14ac:dyDescent="0.25"/>
    <row r="838" ht="12.75" hidden="1" customHeight="1" x14ac:dyDescent="0.25"/>
    <row r="839" ht="12.75" hidden="1" customHeight="1" x14ac:dyDescent="0.25"/>
    <row r="840" ht="12.75" hidden="1" customHeight="1" x14ac:dyDescent="0.25"/>
    <row r="841" ht="12.75" hidden="1" customHeight="1" x14ac:dyDescent="0.25"/>
    <row r="842" ht="12.75" hidden="1" customHeight="1" x14ac:dyDescent="0.25"/>
    <row r="843" ht="12.75" hidden="1" customHeight="1" x14ac:dyDescent="0.25"/>
    <row r="844" ht="12.75" hidden="1" customHeight="1" x14ac:dyDescent="0.25"/>
    <row r="845" ht="12.75" hidden="1" customHeight="1" x14ac:dyDescent="0.25"/>
    <row r="846" ht="12.75" hidden="1" customHeight="1" x14ac:dyDescent="0.25"/>
    <row r="847" ht="12.75" hidden="1" customHeight="1" x14ac:dyDescent="0.25"/>
    <row r="848" ht="12.75" hidden="1" customHeight="1" x14ac:dyDescent="0.25"/>
    <row r="849" ht="12.75" hidden="1" customHeight="1" x14ac:dyDescent="0.25"/>
    <row r="850" ht="12.75" hidden="1" customHeight="1" x14ac:dyDescent="0.25"/>
    <row r="851" ht="12.75" hidden="1" customHeight="1" x14ac:dyDescent="0.25"/>
    <row r="852" ht="12.75" hidden="1" customHeight="1" x14ac:dyDescent="0.25"/>
    <row r="853" ht="12.75" hidden="1" customHeight="1" x14ac:dyDescent="0.25"/>
    <row r="854" ht="12.75" hidden="1" customHeight="1" x14ac:dyDescent="0.25"/>
    <row r="855" ht="12.75" hidden="1" customHeight="1" x14ac:dyDescent="0.25"/>
    <row r="856" ht="12.75" hidden="1" customHeight="1" x14ac:dyDescent="0.25"/>
    <row r="857" ht="12.75" hidden="1" customHeight="1" x14ac:dyDescent="0.25"/>
    <row r="858" ht="12.75" hidden="1" customHeight="1" x14ac:dyDescent="0.25"/>
    <row r="859" ht="12.75" hidden="1" customHeight="1" x14ac:dyDescent="0.25"/>
    <row r="860" ht="12.75" hidden="1" customHeight="1" x14ac:dyDescent="0.25"/>
    <row r="861" ht="12.75" hidden="1" customHeight="1" x14ac:dyDescent="0.25"/>
    <row r="862" ht="12.75" hidden="1" customHeight="1" x14ac:dyDescent="0.25"/>
    <row r="863" ht="12.75" hidden="1" customHeight="1" x14ac:dyDescent="0.25"/>
    <row r="864" ht="12.75" hidden="1" customHeight="1" x14ac:dyDescent="0.25"/>
    <row r="865" ht="12.75" hidden="1" customHeight="1" x14ac:dyDescent="0.25"/>
    <row r="866" ht="12.75" hidden="1" customHeight="1" x14ac:dyDescent="0.25"/>
    <row r="867" ht="12.75" hidden="1" customHeight="1" x14ac:dyDescent="0.25"/>
    <row r="868" ht="12.75" hidden="1" customHeight="1" x14ac:dyDescent="0.25"/>
    <row r="869" ht="12.75" hidden="1" customHeight="1" x14ac:dyDescent="0.25"/>
    <row r="870" ht="12.75" hidden="1" customHeight="1" x14ac:dyDescent="0.25"/>
    <row r="871" ht="12.75" hidden="1" customHeight="1" x14ac:dyDescent="0.25"/>
    <row r="872" ht="12.75" hidden="1" customHeight="1" x14ac:dyDescent="0.25"/>
    <row r="873" ht="12.75" hidden="1" customHeight="1" x14ac:dyDescent="0.25"/>
    <row r="874" ht="12.75" hidden="1" customHeight="1" x14ac:dyDescent="0.25"/>
    <row r="875" ht="12.75" hidden="1" customHeight="1" x14ac:dyDescent="0.25"/>
    <row r="876" ht="12.75" hidden="1" customHeight="1" x14ac:dyDescent="0.25"/>
    <row r="877" ht="12.75" hidden="1" customHeight="1" x14ac:dyDescent="0.25"/>
    <row r="878" ht="12.75" hidden="1" customHeight="1" x14ac:dyDescent="0.25"/>
    <row r="879" ht="12.75" hidden="1" customHeight="1" x14ac:dyDescent="0.25"/>
    <row r="880" ht="12.75" hidden="1" customHeight="1" x14ac:dyDescent="0.25"/>
    <row r="881" ht="12.75" hidden="1" customHeight="1" x14ac:dyDescent="0.25"/>
    <row r="882" ht="12.75" hidden="1" customHeight="1" x14ac:dyDescent="0.25"/>
    <row r="883" ht="12.75" hidden="1" customHeight="1" x14ac:dyDescent="0.25"/>
    <row r="884" ht="12.75" hidden="1" customHeight="1" x14ac:dyDescent="0.25"/>
    <row r="885" ht="12.75" hidden="1" customHeight="1" x14ac:dyDescent="0.25"/>
    <row r="886" ht="12.75" hidden="1" customHeight="1" x14ac:dyDescent="0.25"/>
    <row r="887" ht="12.75" hidden="1" customHeight="1" x14ac:dyDescent="0.25"/>
    <row r="888" ht="12.75" hidden="1" customHeight="1" x14ac:dyDescent="0.25"/>
    <row r="889" ht="12.75" hidden="1" customHeight="1" x14ac:dyDescent="0.25"/>
    <row r="890" ht="12.75" hidden="1" customHeight="1" x14ac:dyDescent="0.25"/>
    <row r="891" ht="12.75" hidden="1" customHeight="1" x14ac:dyDescent="0.25"/>
    <row r="892" ht="12.75" hidden="1" customHeight="1" x14ac:dyDescent="0.25"/>
    <row r="893" ht="12.75" hidden="1" customHeight="1" x14ac:dyDescent="0.25"/>
    <row r="894" ht="12.75" hidden="1" customHeight="1" x14ac:dyDescent="0.25"/>
    <row r="895" ht="12.75" hidden="1" customHeight="1" x14ac:dyDescent="0.25"/>
    <row r="896" ht="12.75" hidden="1" customHeight="1" x14ac:dyDescent="0.25"/>
    <row r="897" ht="12.75" hidden="1" customHeight="1" x14ac:dyDescent="0.25"/>
    <row r="898" ht="12.75" hidden="1" customHeight="1" x14ac:dyDescent="0.25"/>
    <row r="899" ht="12.75" hidden="1" customHeight="1" x14ac:dyDescent="0.25"/>
    <row r="900" ht="12.75" hidden="1" customHeight="1" x14ac:dyDescent="0.25"/>
    <row r="901" ht="12.75" hidden="1" customHeight="1" x14ac:dyDescent="0.25"/>
    <row r="902" ht="12.75" hidden="1" customHeight="1" x14ac:dyDescent="0.25"/>
    <row r="903" ht="12.75" hidden="1" customHeight="1" x14ac:dyDescent="0.25"/>
    <row r="904" ht="12.75" hidden="1" customHeight="1" x14ac:dyDescent="0.25"/>
    <row r="905" ht="12.75" hidden="1" customHeight="1" x14ac:dyDescent="0.25"/>
    <row r="906" ht="12.75" hidden="1" customHeight="1" x14ac:dyDescent="0.25"/>
    <row r="907" ht="12.75" hidden="1" customHeight="1" x14ac:dyDescent="0.25"/>
    <row r="908" ht="12.75" hidden="1" customHeight="1" x14ac:dyDescent="0.25"/>
    <row r="909" ht="12.75" hidden="1" customHeight="1" x14ac:dyDescent="0.25"/>
    <row r="910" ht="12.75" hidden="1" customHeight="1" x14ac:dyDescent="0.25"/>
    <row r="911" ht="12.75" hidden="1" customHeight="1" x14ac:dyDescent="0.25"/>
    <row r="912" ht="12.75" hidden="1" customHeight="1" x14ac:dyDescent="0.25"/>
    <row r="913" ht="12.75" hidden="1" customHeight="1" x14ac:dyDescent="0.25"/>
    <row r="914" ht="12.75" hidden="1" customHeight="1" x14ac:dyDescent="0.25"/>
    <row r="915" ht="12.75" hidden="1" customHeight="1" x14ac:dyDescent="0.25"/>
    <row r="916" ht="12.75" hidden="1" customHeight="1" x14ac:dyDescent="0.25"/>
    <row r="917" ht="12.75" hidden="1" customHeight="1" x14ac:dyDescent="0.25"/>
    <row r="918" ht="12.75" hidden="1" customHeight="1" x14ac:dyDescent="0.25"/>
    <row r="919" ht="12.75" hidden="1" customHeight="1" x14ac:dyDescent="0.25"/>
    <row r="920" ht="12.75" hidden="1" customHeight="1" x14ac:dyDescent="0.25"/>
    <row r="921" ht="12.75" hidden="1" customHeight="1" x14ac:dyDescent="0.25"/>
    <row r="922" ht="12.75" hidden="1" customHeight="1" x14ac:dyDescent="0.25"/>
    <row r="923" ht="12.75" hidden="1" customHeight="1" x14ac:dyDescent="0.25"/>
    <row r="924" ht="12.75" hidden="1" customHeight="1" x14ac:dyDescent="0.25"/>
    <row r="925" ht="12.75" hidden="1" customHeight="1" x14ac:dyDescent="0.25"/>
    <row r="926" ht="12.75" hidden="1" customHeight="1" x14ac:dyDescent="0.25"/>
    <row r="927" ht="12.75" hidden="1" customHeight="1" x14ac:dyDescent="0.25"/>
    <row r="928" ht="12.75" hidden="1" customHeight="1" x14ac:dyDescent="0.25"/>
    <row r="929" ht="12.75" hidden="1" customHeight="1" x14ac:dyDescent="0.25"/>
    <row r="930" ht="12.75" hidden="1" customHeight="1" x14ac:dyDescent="0.25"/>
    <row r="931" ht="12.75" hidden="1" customHeight="1" x14ac:dyDescent="0.25"/>
    <row r="932" ht="12.75" hidden="1" customHeight="1" x14ac:dyDescent="0.25"/>
    <row r="933" ht="12.75" hidden="1" customHeight="1" x14ac:dyDescent="0.25"/>
    <row r="934" ht="12.75" hidden="1" customHeight="1" x14ac:dyDescent="0.25"/>
    <row r="935" ht="12.75" hidden="1" customHeight="1" x14ac:dyDescent="0.25"/>
    <row r="936" ht="12.75" hidden="1" customHeight="1" x14ac:dyDescent="0.25"/>
    <row r="937" ht="12.75" hidden="1" customHeight="1" x14ac:dyDescent="0.25"/>
    <row r="938" ht="12.75" hidden="1" customHeight="1" x14ac:dyDescent="0.25"/>
    <row r="939" ht="12.75" hidden="1" customHeight="1" x14ac:dyDescent="0.25"/>
    <row r="940" ht="12.75" hidden="1" customHeight="1" x14ac:dyDescent="0.25"/>
    <row r="941" ht="12.75" hidden="1" customHeight="1" x14ac:dyDescent="0.25"/>
    <row r="942" ht="12.75" hidden="1" customHeight="1" x14ac:dyDescent="0.25"/>
    <row r="943" ht="12.75" hidden="1" customHeight="1" x14ac:dyDescent="0.25"/>
    <row r="944" ht="12.75" hidden="1" customHeight="1" x14ac:dyDescent="0.25"/>
    <row r="945" ht="12.75" hidden="1" customHeight="1" x14ac:dyDescent="0.25"/>
    <row r="946" ht="12.75" hidden="1" customHeight="1" x14ac:dyDescent="0.25"/>
    <row r="947" ht="12.75" hidden="1" customHeight="1" x14ac:dyDescent="0.25"/>
    <row r="948" ht="12.75" hidden="1" customHeight="1" x14ac:dyDescent="0.25"/>
    <row r="949" ht="12.75" hidden="1" customHeight="1" x14ac:dyDescent="0.25"/>
    <row r="950" ht="12.75" hidden="1" customHeight="1" x14ac:dyDescent="0.25"/>
    <row r="951" ht="12.75" hidden="1" customHeight="1" x14ac:dyDescent="0.25"/>
    <row r="952" ht="12.75" hidden="1" customHeight="1" x14ac:dyDescent="0.25"/>
    <row r="953" ht="12.75" hidden="1" customHeight="1" x14ac:dyDescent="0.25"/>
    <row r="954" ht="12.75" hidden="1" customHeight="1" x14ac:dyDescent="0.25"/>
    <row r="955" ht="12.75" hidden="1" customHeight="1" x14ac:dyDescent="0.25"/>
    <row r="956" ht="12.75" hidden="1" customHeight="1" x14ac:dyDescent="0.25"/>
    <row r="957" ht="12.75" hidden="1" customHeight="1" x14ac:dyDescent="0.25"/>
    <row r="958" ht="12.75" hidden="1" customHeight="1" x14ac:dyDescent="0.25"/>
    <row r="959" ht="12.75" hidden="1" customHeight="1" x14ac:dyDescent="0.25"/>
    <row r="960" ht="12.75" hidden="1" customHeight="1" x14ac:dyDescent="0.25"/>
    <row r="961" ht="12.75" hidden="1" customHeight="1" x14ac:dyDescent="0.25"/>
    <row r="962" ht="12.75" hidden="1" customHeight="1" x14ac:dyDescent="0.25"/>
    <row r="963" ht="12.75" hidden="1" customHeight="1" x14ac:dyDescent="0.25"/>
    <row r="964" ht="12.75" hidden="1" customHeight="1" x14ac:dyDescent="0.25"/>
    <row r="965" ht="12.75" hidden="1" customHeight="1" x14ac:dyDescent="0.25"/>
    <row r="966" ht="12.75" hidden="1" customHeight="1" x14ac:dyDescent="0.25"/>
    <row r="967" ht="12.75" hidden="1" customHeight="1" x14ac:dyDescent="0.25"/>
    <row r="968" ht="12.75" hidden="1" customHeight="1" x14ac:dyDescent="0.25"/>
    <row r="969" ht="12.75" hidden="1" customHeight="1" x14ac:dyDescent="0.25"/>
    <row r="970" ht="12.75" hidden="1" customHeight="1" x14ac:dyDescent="0.25"/>
    <row r="971" ht="12.75" hidden="1" customHeight="1" x14ac:dyDescent="0.25"/>
    <row r="972" ht="12.75" hidden="1" customHeight="1" x14ac:dyDescent="0.25"/>
    <row r="973" ht="12.75" hidden="1" customHeight="1" x14ac:dyDescent="0.25"/>
    <row r="974" ht="12.75" hidden="1" customHeight="1" x14ac:dyDescent="0.25"/>
    <row r="975" ht="12.75" hidden="1" customHeight="1" x14ac:dyDescent="0.25"/>
    <row r="976" ht="12.75" hidden="1" customHeight="1" x14ac:dyDescent="0.25"/>
    <row r="977" ht="12.75" hidden="1" customHeight="1" x14ac:dyDescent="0.25"/>
    <row r="978" ht="12.75" hidden="1" customHeight="1" x14ac:dyDescent="0.25"/>
    <row r="979" ht="12.75" hidden="1" customHeight="1" x14ac:dyDescent="0.25"/>
    <row r="980" ht="12.75" hidden="1" customHeight="1" x14ac:dyDescent="0.25"/>
    <row r="981" ht="12.75" hidden="1" customHeight="1" x14ac:dyDescent="0.25"/>
    <row r="982" ht="12.75" hidden="1" customHeight="1" x14ac:dyDescent="0.25"/>
    <row r="983" ht="12.75" hidden="1" customHeight="1" x14ac:dyDescent="0.25"/>
    <row r="984" ht="12.75" hidden="1" customHeight="1" x14ac:dyDescent="0.25"/>
    <row r="985" ht="12.75" hidden="1" customHeight="1" x14ac:dyDescent="0.25"/>
    <row r="986" ht="12.75" hidden="1" customHeight="1" x14ac:dyDescent="0.25"/>
    <row r="987" ht="12.75" hidden="1" customHeight="1" x14ac:dyDescent="0.25"/>
    <row r="988" ht="12.75" hidden="1" customHeight="1" x14ac:dyDescent="0.25"/>
    <row r="989" ht="12.75" hidden="1" customHeight="1" x14ac:dyDescent="0.25"/>
    <row r="990" ht="12.75" hidden="1" customHeight="1" x14ac:dyDescent="0.25"/>
    <row r="991" ht="12.75" hidden="1" customHeight="1" x14ac:dyDescent="0.25"/>
    <row r="992" ht="12.75" hidden="1" customHeight="1" x14ac:dyDescent="0.25"/>
    <row r="993" ht="12.75" hidden="1" customHeight="1" x14ac:dyDescent="0.25"/>
    <row r="994" ht="12.75" hidden="1" customHeight="1" x14ac:dyDescent="0.25"/>
  </sheetData>
  <sheetProtection sheet="1" objects="1" scenarios="1"/>
  <pageMargins left="0.511811024" right="0.511811024" top="0.78740157499999996" bottom="0.7874015749999999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0491-49AF-403E-94BD-C152C92F7D76}">
  <dimension ref="A1:AD52"/>
  <sheetViews>
    <sheetView showGridLines="0" zoomScaleNormal="100" workbookViewId="0">
      <selection activeCell="D5" sqref="D5:E6"/>
    </sheetView>
  </sheetViews>
  <sheetFormatPr defaultColWidth="0" defaultRowHeight="14.4" zeroHeight="1" x14ac:dyDescent="0.3"/>
  <cols>
    <col min="1" max="1" width="4" customWidth="1"/>
    <col min="2" max="2" width="34.88671875" customWidth="1"/>
    <col min="3" max="3" width="16.6640625" customWidth="1"/>
    <col min="4" max="4" width="10.109375" bestFit="1" customWidth="1"/>
    <col min="5" max="5" width="4.6640625" bestFit="1" customWidth="1"/>
    <col min="6" max="6" width="4.33203125" customWidth="1"/>
    <col min="7" max="7" width="23" bestFit="1" customWidth="1"/>
    <col min="8" max="19" width="5" customWidth="1"/>
    <col min="20" max="20" width="14.21875" customWidth="1"/>
    <col min="21" max="21" width="20.77734375" customWidth="1"/>
    <col min="22" max="22" width="15.109375" customWidth="1"/>
    <col min="23" max="23" width="23.33203125" customWidth="1"/>
    <col min="24" max="24" width="9.109375" customWidth="1"/>
    <col min="25" max="29" width="0" hidden="1" customWidth="1"/>
    <col min="30" max="16384" width="9.109375" hidden="1"/>
  </cols>
  <sheetData>
    <row r="1" spans="1:29" x14ac:dyDescent="0.3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39.6" customHeight="1" x14ac:dyDescent="0.35">
      <c r="A2" s="6"/>
      <c r="B2" s="10" t="s">
        <v>148</v>
      </c>
      <c r="C2" s="1" t="s">
        <v>15</v>
      </c>
      <c r="D2" s="7"/>
      <c r="E2" s="7"/>
      <c r="F2" s="8"/>
      <c r="G2" s="109" t="s">
        <v>58</v>
      </c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9"/>
      <c r="U2" s="110" t="s">
        <v>155</v>
      </c>
      <c r="V2" s="110"/>
      <c r="W2" s="110"/>
      <c r="X2" s="3"/>
      <c r="Y2" s="3"/>
      <c r="Z2" s="3"/>
      <c r="AA2" s="3"/>
      <c r="AB2" s="3"/>
      <c r="AC2" s="3"/>
    </row>
    <row r="3" spans="1:29" x14ac:dyDescent="0.3">
      <c r="A3" s="6"/>
      <c r="B3" s="40" t="s">
        <v>12</v>
      </c>
      <c r="C3" s="44" t="s">
        <v>6</v>
      </c>
      <c r="D3" s="31"/>
      <c r="E3" s="32"/>
      <c r="F3" s="5"/>
      <c r="G3" s="55"/>
      <c r="H3" s="70" t="s">
        <v>46</v>
      </c>
      <c r="I3" s="70" t="s">
        <v>47</v>
      </c>
      <c r="J3" s="70" t="s">
        <v>48</v>
      </c>
      <c r="K3" s="70" t="s">
        <v>49</v>
      </c>
      <c r="L3" s="70" t="s">
        <v>50</v>
      </c>
      <c r="M3" s="70" t="s">
        <v>51</v>
      </c>
      <c r="N3" s="70" t="s">
        <v>52</v>
      </c>
      <c r="O3" s="70" t="s">
        <v>53</v>
      </c>
      <c r="P3" s="70" t="s">
        <v>54</v>
      </c>
      <c r="Q3" s="70" t="s">
        <v>55</v>
      </c>
      <c r="R3" s="70" t="s">
        <v>56</v>
      </c>
      <c r="S3" s="70" t="s">
        <v>57</v>
      </c>
      <c r="T3" s="3"/>
      <c r="U3" s="63" t="s">
        <v>0</v>
      </c>
      <c r="V3" s="115" t="s">
        <v>1</v>
      </c>
      <c r="W3" s="115"/>
      <c r="X3" s="3"/>
      <c r="Y3" s="3"/>
      <c r="Z3" s="3"/>
      <c r="AA3" s="3"/>
      <c r="AB3" s="3"/>
      <c r="AC3" s="3"/>
    </row>
    <row r="4" spans="1:29" x14ac:dyDescent="0.3">
      <c r="A4" s="6"/>
      <c r="B4" s="41" t="s">
        <v>29</v>
      </c>
      <c r="C4" s="42">
        <v>60</v>
      </c>
      <c r="D4" s="33"/>
      <c r="E4" s="34"/>
      <c r="F4" s="5"/>
      <c r="G4" s="56" t="s">
        <v>31</v>
      </c>
      <c r="H4" s="57"/>
      <c r="I4" s="57"/>
      <c r="J4" s="57"/>
      <c r="K4" s="58"/>
      <c r="L4" s="58"/>
      <c r="M4" s="58"/>
      <c r="N4" s="58"/>
      <c r="O4" s="57"/>
      <c r="P4" s="57"/>
      <c r="Q4" s="57"/>
      <c r="R4" s="57"/>
      <c r="S4" s="57"/>
      <c r="T4" s="3"/>
      <c r="U4" s="64" t="s">
        <v>2</v>
      </c>
      <c r="V4" s="114" t="s">
        <v>3</v>
      </c>
      <c r="W4" s="114"/>
      <c r="X4" s="3"/>
      <c r="Y4" s="3"/>
      <c r="Z4" s="3"/>
      <c r="AA4" s="3"/>
      <c r="AB4" s="3"/>
      <c r="AC4" s="3"/>
    </row>
    <row r="5" spans="1:29" x14ac:dyDescent="0.3">
      <c r="A5" s="6"/>
      <c r="B5" s="43" t="s">
        <v>17</v>
      </c>
      <c r="C5" s="44">
        <v>3.8</v>
      </c>
      <c r="D5" s="35" t="str">
        <f>VLOOKUP(C$3,U$7:W$8,2,0)</f>
        <v>3,5 a 4,0 m</v>
      </c>
      <c r="E5" s="34" t="s">
        <v>14</v>
      </c>
      <c r="F5" s="5"/>
      <c r="G5" s="70" t="s">
        <v>32</v>
      </c>
      <c r="H5" s="57"/>
      <c r="I5" s="57"/>
      <c r="J5" s="57"/>
      <c r="K5" s="58"/>
      <c r="L5" s="58"/>
      <c r="M5" s="58"/>
      <c r="N5" s="58"/>
      <c r="O5" s="58"/>
      <c r="P5" s="57"/>
      <c r="Q5" s="57"/>
      <c r="R5" s="57"/>
      <c r="S5" s="57"/>
      <c r="T5" s="3"/>
      <c r="U5" s="63" t="s">
        <v>4</v>
      </c>
      <c r="V5" s="112" t="s">
        <v>5</v>
      </c>
      <c r="W5" s="112"/>
      <c r="X5" s="3"/>
      <c r="Y5" s="3"/>
      <c r="Z5" s="3"/>
      <c r="AA5" s="3"/>
      <c r="AB5" s="3"/>
      <c r="AC5" s="3"/>
    </row>
    <row r="6" spans="1:29" x14ac:dyDescent="0.3">
      <c r="A6" s="2"/>
      <c r="B6" s="45" t="s">
        <v>18</v>
      </c>
      <c r="C6" s="42">
        <v>0.6</v>
      </c>
      <c r="D6" s="35" t="str">
        <f>(V9)</f>
        <v>0,5 a 0,7 m</v>
      </c>
      <c r="E6" s="34" t="s">
        <v>14</v>
      </c>
      <c r="F6" s="5"/>
      <c r="G6" s="56" t="s">
        <v>33</v>
      </c>
      <c r="H6" s="57"/>
      <c r="I6" s="57"/>
      <c r="J6" s="57"/>
      <c r="K6" s="57"/>
      <c r="L6" s="57"/>
      <c r="M6" s="59"/>
      <c r="N6" s="59"/>
      <c r="O6" s="59"/>
      <c r="P6" s="59"/>
      <c r="Q6" s="57"/>
      <c r="R6" s="57"/>
      <c r="S6" s="57"/>
      <c r="T6" s="3"/>
      <c r="U6" s="111"/>
      <c r="V6" s="111"/>
      <c r="W6" s="111"/>
      <c r="X6" s="3"/>
      <c r="Y6" s="3"/>
      <c r="Z6" s="3"/>
      <c r="AA6" s="3"/>
      <c r="AB6" s="3"/>
      <c r="AC6" s="3"/>
    </row>
    <row r="7" spans="1:29" x14ac:dyDescent="0.3">
      <c r="A7" s="2"/>
      <c r="B7" s="46"/>
      <c r="C7" s="47"/>
      <c r="D7" s="36"/>
      <c r="E7" s="37"/>
      <c r="F7" s="5"/>
      <c r="G7" s="70" t="s">
        <v>34</v>
      </c>
      <c r="H7" s="57"/>
      <c r="I7" s="57"/>
      <c r="J7" s="57"/>
      <c r="K7" s="57"/>
      <c r="L7" s="57"/>
      <c r="M7" s="57"/>
      <c r="N7" s="58"/>
      <c r="O7" s="58"/>
      <c r="P7" s="58"/>
      <c r="Q7" s="57"/>
      <c r="R7" s="57"/>
      <c r="S7" s="57"/>
      <c r="T7" s="3"/>
      <c r="U7" s="63" t="s">
        <v>6</v>
      </c>
      <c r="V7" s="112" t="s">
        <v>7</v>
      </c>
      <c r="W7" s="112"/>
      <c r="X7" s="3"/>
      <c r="Y7" s="3"/>
      <c r="Z7" s="3"/>
      <c r="AA7" s="3"/>
      <c r="AB7" s="3"/>
      <c r="AC7" s="3"/>
    </row>
    <row r="8" spans="1:29" x14ac:dyDescent="0.3">
      <c r="A8" s="2"/>
      <c r="B8" s="48" t="s">
        <v>19</v>
      </c>
      <c r="C8" s="44">
        <v>98</v>
      </c>
      <c r="D8" s="31"/>
      <c r="E8" s="32"/>
      <c r="F8" s="5"/>
      <c r="G8" s="56" t="s">
        <v>35</v>
      </c>
      <c r="H8" s="57"/>
      <c r="I8" s="57"/>
      <c r="J8" s="57"/>
      <c r="K8" s="57"/>
      <c r="L8" s="57"/>
      <c r="M8" s="57"/>
      <c r="N8" s="57"/>
      <c r="O8" s="57"/>
      <c r="P8" s="58"/>
      <c r="Q8" s="58"/>
      <c r="R8" s="58"/>
      <c r="S8" s="58"/>
      <c r="T8" s="3"/>
      <c r="U8" s="65" t="s">
        <v>8</v>
      </c>
      <c r="V8" s="113" t="s">
        <v>9</v>
      </c>
      <c r="W8" s="113"/>
      <c r="X8" s="3"/>
      <c r="Y8" s="3"/>
      <c r="Z8" s="3"/>
      <c r="AA8" s="3"/>
      <c r="AB8" s="3"/>
      <c r="AC8" s="3"/>
    </row>
    <row r="9" spans="1:29" x14ac:dyDescent="0.3">
      <c r="A9" s="2"/>
      <c r="B9" s="49" t="s">
        <v>20</v>
      </c>
      <c r="C9" s="50">
        <v>0.122</v>
      </c>
      <c r="D9" s="31"/>
      <c r="E9" s="31"/>
      <c r="F9" s="4"/>
      <c r="G9" s="70" t="s">
        <v>36</v>
      </c>
      <c r="H9" s="60"/>
      <c r="I9" s="60"/>
      <c r="J9" s="60"/>
      <c r="K9" s="60"/>
      <c r="L9" s="60"/>
      <c r="M9" s="57"/>
      <c r="N9" s="57"/>
      <c r="O9" s="57"/>
      <c r="P9" s="57"/>
      <c r="Q9" s="60"/>
      <c r="R9" s="60"/>
      <c r="S9" s="60"/>
      <c r="T9" s="3"/>
      <c r="U9" s="63" t="s">
        <v>10</v>
      </c>
      <c r="V9" s="112" t="s">
        <v>30</v>
      </c>
      <c r="W9" s="112"/>
      <c r="X9" s="3"/>
      <c r="Y9" s="3"/>
      <c r="Z9" s="3"/>
      <c r="AA9" s="3"/>
      <c r="AB9" s="3"/>
      <c r="AC9" s="3"/>
    </row>
    <row r="10" spans="1:29" x14ac:dyDescent="0.3">
      <c r="A10" s="2"/>
      <c r="B10" s="51" t="s">
        <v>13</v>
      </c>
      <c r="C10" s="39">
        <v>25</v>
      </c>
      <c r="D10" s="31"/>
      <c r="E10" s="31"/>
      <c r="F10" s="4"/>
      <c r="G10" s="56" t="s">
        <v>11</v>
      </c>
      <c r="H10" s="59"/>
      <c r="I10" s="59"/>
      <c r="J10" s="59"/>
      <c r="K10" s="57"/>
      <c r="L10" s="57"/>
      <c r="M10" s="57"/>
      <c r="N10" s="57"/>
      <c r="O10" s="57"/>
      <c r="P10" s="57"/>
      <c r="Q10" s="57"/>
      <c r="R10" s="57"/>
      <c r="S10" s="57"/>
      <c r="T10" s="3"/>
      <c r="U10" s="56"/>
      <c r="V10" s="56"/>
      <c r="W10" s="56"/>
      <c r="X10" s="3"/>
      <c r="Y10" s="3"/>
      <c r="Z10" s="3"/>
      <c r="AA10" s="3"/>
      <c r="AB10" s="3"/>
      <c r="AC10" s="3"/>
    </row>
    <row r="11" spans="1:29" ht="15.6" x14ac:dyDescent="0.3">
      <c r="A11" s="2"/>
      <c r="B11" s="49" t="s">
        <v>21</v>
      </c>
      <c r="C11" s="52">
        <v>400</v>
      </c>
      <c r="D11" s="31"/>
      <c r="E11" s="31"/>
      <c r="F11" s="4"/>
      <c r="G11" s="71" t="s">
        <v>37</v>
      </c>
      <c r="H11" s="62"/>
      <c r="I11" s="62"/>
      <c r="J11" s="62"/>
      <c r="K11" s="57"/>
      <c r="L11" s="57"/>
      <c r="M11" s="57"/>
      <c r="N11" s="57"/>
      <c r="O11" s="57"/>
      <c r="P11" s="57"/>
      <c r="Q11" s="57"/>
      <c r="R11" s="57"/>
      <c r="S11" s="57"/>
      <c r="T11" s="3"/>
      <c r="U11" s="108" t="s">
        <v>67</v>
      </c>
      <c r="V11" s="108"/>
      <c r="W11" s="108"/>
      <c r="X11" s="3"/>
      <c r="Y11" s="3"/>
      <c r="Z11" s="3"/>
      <c r="AA11" s="3"/>
      <c r="AB11" s="3"/>
      <c r="AC11" s="3"/>
    </row>
    <row r="12" spans="1:29" ht="18.75" customHeight="1" x14ac:dyDescent="0.3">
      <c r="A12" s="2"/>
      <c r="B12" s="46"/>
      <c r="C12" s="53"/>
      <c r="D12" s="31"/>
      <c r="E12" s="31"/>
      <c r="F12" s="4"/>
      <c r="G12" s="56" t="s">
        <v>38</v>
      </c>
      <c r="H12" s="59"/>
      <c r="I12" s="59"/>
      <c r="J12" s="59"/>
      <c r="K12" s="57"/>
      <c r="L12" s="57"/>
      <c r="M12" s="57"/>
      <c r="N12" s="57"/>
      <c r="O12" s="57"/>
      <c r="P12" s="57"/>
      <c r="Q12" s="57"/>
      <c r="R12" s="57"/>
      <c r="S12" s="57"/>
      <c r="T12" s="3"/>
      <c r="U12" s="66" t="s">
        <v>59</v>
      </c>
      <c r="V12" s="66" t="s">
        <v>60</v>
      </c>
      <c r="W12" s="66" t="s">
        <v>61</v>
      </c>
      <c r="X12" s="3"/>
      <c r="Y12" s="3"/>
      <c r="Z12" s="3"/>
      <c r="AA12" s="3"/>
      <c r="AB12" s="3"/>
      <c r="AC12" s="3"/>
    </row>
    <row r="13" spans="1:29" ht="16.8" x14ac:dyDescent="0.35">
      <c r="A13" s="2"/>
      <c r="B13" s="72" t="s">
        <v>16</v>
      </c>
      <c r="C13" s="75">
        <f>(100/C6)/100</f>
        <v>1.666666666666667</v>
      </c>
      <c r="D13" s="4"/>
      <c r="E13" s="4"/>
      <c r="F13" s="4"/>
      <c r="G13" s="70" t="s">
        <v>39</v>
      </c>
      <c r="H13" s="58"/>
      <c r="I13" s="58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3"/>
      <c r="U13" s="67" t="s">
        <v>150</v>
      </c>
      <c r="V13" s="67" t="s">
        <v>151</v>
      </c>
      <c r="W13" s="67" t="s">
        <v>152</v>
      </c>
      <c r="X13" s="3"/>
      <c r="Y13" s="3"/>
      <c r="Z13" s="3"/>
      <c r="AA13" s="3"/>
      <c r="AB13" s="3"/>
      <c r="AC13" s="3"/>
    </row>
    <row r="14" spans="1:29" x14ac:dyDescent="0.3">
      <c r="A14" s="2"/>
      <c r="B14" s="74" t="s">
        <v>22</v>
      </c>
      <c r="C14" s="76">
        <f>(100/C5)*(100/C6)</f>
        <v>4385.9649122807023</v>
      </c>
      <c r="D14" s="4"/>
      <c r="E14" s="4"/>
      <c r="F14" s="4"/>
      <c r="G14" s="61" t="s">
        <v>40</v>
      </c>
      <c r="H14" s="57"/>
      <c r="I14" s="57"/>
      <c r="J14" s="57"/>
      <c r="K14" s="58"/>
      <c r="L14" s="58"/>
      <c r="M14" s="58"/>
      <c r="N14" s="58"/>
      <c r="O14" s="58"/>
      <c r="P14" s="57"/>
      <c r="Q14" s="57"/>
      <c r="R14" s="57"/>
      <c r="S14" s="57"/>
      <c r="T14" s="3"/>
      <c r="U14" s="68" t="s">
        <v>62</v>
      </c>
      <c r="V14" s="68" t="s">
        <v>63</v>
      </c>
      <c r="W14" s="68" t="s">
        <v>64</v>
      </c>
      <c r="X14" s="3"/>
      <c r="Y14" s="3"/>
      <c r="Z14" s="3"/>
      <c r="AA14" s="3"/>
      <c r="AB14" s="3"/>
      <c r="AC14" s="3"/>
    </row>
    <row r="15" spans="1:29" x14ac:dyDescent="0.3">
      <c r="A15" s="2"/>
      <c r="B15" s="82" t="s">
        <v>23</v>
      </c>
      <c r="C15" s="83">
        <f>(C14*2.42)</f>
        <v>10614.0350877193</v>
      </c>
      <c r="D15" s="4"/>
      <c r="E15" s="4"/>
      <c r="F15" s="4"/>
      <c r="G15" s="70" t="s">
        <v>45</v>
      </c>
      <c r="H15" s="57"/>
      <c r="I15" s="57"/>
      <c r="J15" s="57"/>
      <c r="K15" s="57"/>
      <c r="L15" s="57"/>
      <c r="M15" s="57"/>
      <c r="N15" s="57"/>
      <c r="O15" s="57"/>
      <c r="P15" s="57"/>
      <c r="Q15" s="60"/>
      <c r="R15" s="60"/>
      <c r="S15" s="60"/>
      <c r="T15" s="3"/>
      <c r="U15" s="107" t="s">
        <v>65</v>
      </c>
      <c r="V15" s="107"/>
      <c r="W15" s="107"/>
      <c r="X15" s="3"/>
      <c r="Y15" s="3"/>
      <c r="Z15" s="3"/>
      <c r="AA15" s="3"/>
      <c r="AB15" s="3"/>
      <c r="AC15" s="3"/>
    </row>
    <row r="16" spans="1:29" x14ac:dyDescent="0.3">
      <c r="A16" s="2"/>
      <c r="B16" s="74" t="s">
        <v>24</v>
      </c>
      <c r="C16" s="77">
        <f>(C15*C4)</f>
        <v>636842.10526315798</v>
      </c>
      <c r="D16" s="4"/>
      <c r="E16" s="4"/>
      <c r="F16" s="4"/>
      <c r="G16" s="56" t="s">
        <v>44</v>
      </c>
      <c r="H16" s="60"/>
      <c r="I16" s="57"/>
      <c r="J16" s="57"/>
      <c r="K16" s="57"/>
      <c r="L16" s="57"/>
      <c r="M16" s="57"/>
      <c r="N16" s="57"/>
      <c r="O16" s="57"/>
      <c r="P16" s="57"/>
      <c r="Q16" s="57"/>
      <c r="R16" s="60"/>
      <c r="S16" s="60"/>
      <c r="T16" s="3"/>
      <c r="U16" s="106" t="s">
        <v>66</v>
      </c>
      <c r="V16" s="106"/>
      <c r="W16" s="106"/>
      <c r="X16" s="3"/>
      <c r="Y16" s="3"/>
      <c r="Z16" s="3"/>
      <c r="AA16" s="3"/>
      <c r="AB16" s="3"/>
      <c r="AC16" s="3"/>
    </row>
    <row r="17" spans="1:30" x14ac:dyDescent="0.3">
      <c r="A17" s="2"/>
      <c r="B17" s="54"/>
      <c r="C17" s="78"/>
      <c r="D17" s="4"/>
      <c r="E17" s="4"/>
      <c r="F17" s="4"/>
      <c r="G17" s="70" t="s">
        <v>43</v>
      </c>
      <c r="H17" s="60"/>
      <c r="I17" s="60"/>
      <c r="J17" s="60"/>
      <c r="K17" s="57"/>
      <c r="L17" s="57"/>
      <c r="M17" s="57"/>
      <c r="N17" s="57"/>
      <c r="O17" s="57"/>
      <c r="P17" s="57"/>
      <c r="Q17" s="57"/>
      <c r="R17" s="60"/>
      <c r="S17" s="60"/>
      <c r="T17" s="3"/>
      <c r="X17" s="3"/>
      <c r="Y17" s="3"/>
      <c r="Z17" s="3"/>
      <c r="AA17" s="3"/>
      <c r="AB17" s="3"/>
      <c r="AC17" s="3"/>
    </row>
    <row r="18" spans="1:30" ht="15.6" x14ac:dyDescent="0.3">
      <c r="A18" s="2"/>
      <c r="B18" s="73" t="s">
        <v>25</v>
      </c>
      <c r="C18" s="79">
        <f>C16/(C8/100)</f>
        <v>649838.88292158977</v>
      </c>
      <c r="D18" s="4"/>
      <c r="E18" s="4"/>
      <c r="F18" s="4"/>
      <c r="G18" s="56" t="s">
        <v>42</v>
      </c>
      <c r="H18" s="60"/>
      <c r="I18" s="60"/>
      <c r="J18" s="60"/>
      <c r="K18" s="60"/>
      <c r="L18" s="57"/>
      <c r="M18" s="57"/>
      <c r="N18" s="57"/>
      <c r="O18" s="57"/>
      <c r="P18" s="57"/>
      <c r="Q18" s="57"/>
      <c r="R18" s="57"/>
      <c r="S18" s="60"/>
      <c r="T18" s="3"/>
      <c r="U18" s="108" t="s">
        <v>68</v>
      </c>
      <c r="V18" s="108"/>
      <c r="W18" s="108"/>
      <c r="X18" s="3"/>
      <c r="Y18" s="3"/>
      <c r="Z18" s="3"/>
      <c r="AA18" s="3"/>
      <c r="AB18" s="3"/>
      <c r="AC18" s="3"/>
    </row>
    <row r="19" spans="1:30" ht="15.6" x14ac:dyDescent="0.35">
      <c r="A19" s="2"/>
      <c r="B19" s="74" t="s">
        <v>26</v>
      </c>
      <c r="C19" s="77">
        <f>(C18/1000)*C9</f>
        <v>79.280343716433947</v>
      </c>
      <c r="D19" s="4"/>
      <c r="E19" s="4"/>
      <c r="F19" s="4"/>
      <c r="G19" s="70" t="s">
        <v>41</v>
      </c>
      <c r="H19" s="60"/>
      <c r="I19" s="60"/>
      <c r="J19" s="57"/>
      <c r="K19" s="57"/>
      <c r="L19" s="57"/>
      <c r="M19" s="60"/>
      <c r="N19" s="60"/>
      <c r="O19" s="60"/>
      <c r="P19" s="57"/>
      <c r="Q19" s="57"/>
      <c r="R19" s="57"/>
      <c r="S19" s="57"/>
      <c r="T19" s="3"/>
      <c r="U19" s="69" t="s">
        <v>69</v>
      </c>
      <c r="V19" s="69" t="s">
        <v>153</v>
      </c>
      <c r="W19" s="69" t="s">
        <v>154</v>
      </c>
      <c r="X19" s="3"/>
      <c r="Y19" s="3"/>
      <c r="Z19" s="3"/>
      <c r="AA19" s="3"/>
      <c r="AB19" s="3"/>
      <c r="AC19" s="3"/>
    </row>
    <row r="20" spans="1:30" x14ac:dyDescent="0.3">
      <c r="A20" s="2"/>
      <c r="B20" s="82" t="s">
        <v>27</v>
      </c>
      <c r="C20" s="80">
        <f>(C19/C10)</f>
        <v>3.1712137486573577</v>
      </c>
      <c r="D20" s="4"/>
      <c r="E20" s="4"/>
      <c r="F20" s="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68">
        <v>90</v>
      </c>
      <c r="V20" s="68">
        <v>30</v>
      </c>
      <c r="W20" s="68">
        <v>20</v>
      </c>
      <c r="X20" s="3"/>
      <c r="Y20" s="3"/>
      <c r="Z20" s="3"/>
      <c r="AA20" s="3"/>
      <c r="AB20" s="3"/>
      <c r="AC20" s="3"/>
    </row>
    <row r="21" spans="1:30" x14ac:dyDescent="0.3">
      <c r="A21" s="2"/>
      <c r="B21" s="74" t="s">
        <v>28</v>
      </c>
      <c r="C21" s="81">
        <f>(ROUNDUP(C20,0))*C11</f>
        <v>1600</v>
      </c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 t="s">
        <v>149</v>
      </c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30" x14ac:dyDescent="0.3">
      <c r="A22" s="2"/>
      <c r="B22" s="2"/>
      <c r="C22" s="6"/>
      <c r="D22" s="2"/>
      <c r="E22" s="2"/>
      <c r="F22" s="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30" x14ac:dyDescent="0.3">
      <c r="A23" s="2"/>
      <c r="B23" s="2"/>
      <c r="C23" s="6"/>
      <c r="D23" s="2"/>
      <c r="E23" s="2"/>
      <c r="F23" s="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30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30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30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30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30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30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30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30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idden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idden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idden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idden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idden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idden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idden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idden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idden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idden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idden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idden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idden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idden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idden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idden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idden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idden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idden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idden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X51" s="3"/>
      <c r="Y51" s="3"/>
      <c r="Z51" s="3"/>
      <c r="AA51" s="3"/>
      <c r="AB51" s="3"/>
      <c r="AC51" s="3"/>
    </row>
    <row r="52" spans="1:29" hidden="1" x14ac:dyDescent="0.3">
      <c r="A52" s="3"/>
      <c r="B52" s="3"/>
      <c r="C52" s="3"/>
      <c r="D52" s="3"/>
      <c r="E52" s="3"/>
      <c r="F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</sheetData>
  <sheetProtection sheet="1" objects="1" scenarios="1"/>
  <mergeCells count="13">
    <mergeCell ref="U16:W16"/>
    <mergeCell ref="U15:W15"/>
    <mergeCell ref="U18:W18"/>
    <mergeCell ref="G2:S2"/>
    <mergeCell ref="U11:W11"/>
    <mergeCell ref="U2:W2"/>
    <mergeCell ref="U6:W6"/>
    <mergeCell ref="V9:W9"/>
    <mergeCell ref="V8:W8"/>
    <mergeCell ref="V7:W7"/>
    <mergeCell ref="V5:W5"/>
    <mergeCell ref="V4:W4"/>
    <mergeCell ref="V3:W3"/>
  </mergeCells>
  <dataValidations count="1">
    <dataValidation type="list" allowBlank="1" showInputMessage="1" showErrorMessage="1" sqref="C3" xr:uid="{4ADAF2D9-A298-4D13-BE43-98BAAEEB1B14}">
      <formula1>$U$7:$U$8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39AB2-1050-4A3E-A6AA-62BF4ADB0A08}">
  <dimension ref="A1:AA1000"/>
  <sheetViews>
    <sheetView showGridLines="0" workbookViewId="0">
      <selection activeCell="H8" sqref="H8"/>
    </sheetView>
  </sheetViews>
  <sheetFormatPr defaultColWidth="0" defaultRowHeight="15" customHeight="1" zeroHeight="1" x14ac:dyDescent="0.25"/>
  <cols>
    <col min="1" max="1" width="3.44140625" style="13" customWidth="1"/>
    <col min="2" max="2" width="13.109375" style="13" customWidth="1"/>
    <col min="3" max="3" width="18.88671875" style="13" customWidth="1"/>
    <col min="4" max="4" width="8.5546875" style="13" customWidth="1"/>
    <col min="5" max="5" width="4.88671875" style="13" customWidth="1"/>
    <col min="6" max="6" width="3.33203125" style="13" customWidth="1"/>
    <col min="7" max="7" width="14.88671875" style="13" customWidth="1"/>
    <col min="8" max="8" width="7" style="13" customWidth="1"/>
    <col min="9" max="9" width="3.88671875" style="13" customWidth="1"/>
    <col min="10" max="10" width="12.5546875" style="13" customWidth="1"/>
    <col min="11" max="11" width="10.6640625" style="13" customWidth="1"/>
    <col min="12" max="12" width="1" style="13" customWidth="1"/>
    <col min="13" max="13" width="3" style="13" customWidth="1"/>
    <col min="14" max="27" width="8.6640625" style="13" hidden="1" customWidth="1"/>
    <col min="28" max="16384" width="14.44140625" style="13" hidden="1"/>
  </cols>
  <sheetData>
    <row r="1" spans="2:18" ht="53.4" customHeight="1" x14ac:dyDescent="0.25"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2:18" ht="9" customHeight="1" x14ac:dyDescent="0.25">
      <c r="B2" s="118" t="s">
        <v>70</v>
      </c>
      <c r="C2" s="119"/>
      <c r="D2" s="119"/>
      <c r="E2" s="119"/>
      <c r="F2" s="119"/>
      <c r="G2" s="119"/>
      <c r="H2" s="119"/>
      <c r="I2" s="119"/>
      <c r="J2" s="119"/>
      <c r="K2" s="119"/>
      <c r="L2" s="12"/>
      <c r="M2" s="12"/>
      <c r="N2" s="12"/>
      <c r="O2" s="12"/>
      <c r="P2" s="12"/>
      <c r="Q2" s="12"/>
      <c r="R2" s="12"/>
    </row>
    <row r="3" spans="2:18" ht="9.75" customHeight="1" x14ac:dyDescent="0.2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2"/>
      <c r="M3" s="12"/>
      <c r="N3" s="12"/>
      <c r="O3" s="12"/>
      <c r="P3" s="12"/>
      <c r="Q3" s="12"/>
      <c r="R3" s="12"/>
    </row>
    <row r="4" spans="2:18" ht="15.6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18" ht="18" customHeight="1" x14ac:dyDescent="0.25">
      <c r="B5" s="95" t="s">
        <v>71</v>
      </c>
      <c r="C5" s="96" t="s">
        <v>72</v>
      </c>
      <c r="D5" s="96" t="s">
        <v>73</v>
      </c>
      <c r="E5" s="84"/>
      <c r="F5" s="84"/>
      <c r="G5" s="85" t="s">
        <v>74</v>
      </c>
      <c r="H5" s="86">
        <f>SUM(C6:C8)</f>
        <v>1.54</v>
      </c>
      <c r="I5" s="84"/>
      <c r="J5" s="84"/>
      <c r="K5" s="14"/>
      <c r="L5" s="14"/>
      <c r="M5" s="14"/>
      <c r="N5" s="12"/>
      <c r="O5" s="12"/>
      <c r="P5" s="12"/>
      <c r="Q5" s="12"/>
      <c r="R5" s="12"/>
    </row>
    <row r="6" spans="2:18" ht="18" customHeight="1" x14ac:dyDescent="0.25">
      <c r="B6" s="87" t="s">
        <v>75</v>
      </c>
      <c r="C6" s="88">
        <v>0.85</v>
      </c>
      <c r="D6" s="89"/>
      <c r="E6" s="84"/>
      <c r="F6" s="84"/>
      <c r="G6" s="87" t="s">
        <v>76</v>
      </c>
      <c r="H6" s="86">
        <f t="shared" ref="H6:H7" si="0">($H$5+C9)</f>
        <v>1.73</v>
      </c>
      <c r="I6" s="84"/>
      <c r="J6" s="84"/>
      <c r="K6" s="14"/>
      <c r="L6" s="14"/>
      <c r="M6" s="14"/>
      <c r="N6" s="12"/>
      <c r="O6" s="12"/>
      <c r="P6" s="12"/>
      <c r="Q6" s="12"/>
      <c r="R6" s="12"/>
    </row>
    <row r="7" spans="2:18" ht="18" customHeight="1" x14ac:dyDescent="0.25">
      <c r="B7" s="85" t="s">
        <v>77</v>
      </c>
      <c r="C7" s="90">
        <v>0.62</v>
      </c>
      <c r="D7" s="91"/>
      <c r="E7" s="84"/>
      <c r="F7" s="84"/>
      <c r="G7" s="85" t="s">
        <v>78</v>
      </c>
      <c r="H7" s="86">
        <f t="shared" si="0"/>
        <v>4.96</v>
      </c>
      <c r="I7" s="84"/>
      <c r="J7" s="84"/>
      <c r="K7" s="14"/>
      <c r="L7" s="14"/>
      <c r="M7" s="14"/>
      <c r="N7" s="12"/>
      <c r="O7" s="12"/>
      <c r="P7" s="12"/>
      <c r="Q7" s="12"/>
      <c r="R7" s="12"/>
    </row>
    <row r="8" spans="2:18" ht="18" customHeight="1" x14ac:dyDescent="0.25">
      <c r="B8" s="87" t="s">
        <v>79</v>
      </c>
      <c r="C8" s="92">
        <v>7.0000000000000007E-2</v>
      </c>
      <c r="D8" s="93">
        <f>(C8*390)</f>
        <v>27.300000000000004</v>
      </c>
      <c r="E8" s="84"/>
      <c r="F8" s="84"/>
      <c r="G8" s="89"/>
      <c r="H8" s="89"/>
      <c r="I8" s="84"/>
      <c r="J8" s="84"/>
      <c r="K8" s="14"/>
      <c r="L8" s="14"/>
      <c r="M8" s="14"/>
      <c r="N8" s="12"/>
      <c r="O8" s="12"/>
      <c r="P8" s="12"/>
      <c r="Q8" s="12"/>
      <c r="R8" s="12"/>
    </row>
    <row r="9" spans="2:18" ht="18" customHeight="1" x14ac:dyDescent="0.25">
      <c r="B9" s="85" t="s">
        <v>80</v>
      </c>
      <c r="C9" s="90">
        <v>0.19</v>
      </c>
      <c r="D9" s="91"/>
      <c r="E9" s="84"/>
      <c r="F9" s="84"/>
      <c r="G9" s="89"/>
      <c r="H9" s="89"/>
      <c r="I9" s="84"/>
      <c r="J9" s="84"/>
      <c r="K9" s="14"/>
      <c r="L9" s="14"/>
      <c r="M9" s="14"/>
      <c r="N9" s="12"/>
      <c r="O9" s="12"/>
      <c r="P9" s="12"/>
      <c r="Q9" s="12"/>
      <c r="R9" s="12"/>
    </row>
    <row r="10" spans="2:18" ht="18" customHeight="1" x14ac:dyDescent="0.25">
      <c r="B10" s="87" t="s">
        <v>81</v>
      </c>
      <c r="C10" s="88">
        <v>3.42</v>
      </c>
      <c r="D10" s="89"/>
      <c r="E10" s="84"/>
      <c r="F10" s="84"/>
      <c r="G10" s="89"/>
      <c r="H10" s="89"/>
      <c r="I10" s="84"/>
      <c r="J10" s="84"/>
      <c r="K10" s="14"/>
      <c r="L10" s="14"/>
      <c r="M10" s="14"/>
      <c r="N10" s="12"/>
      <c r="O10" s="12"/>
      <c r="P10" s="12"/>
      <c r="Q10" s="12"/>
      <c r="R10" s="12"/>
    </row>
    <row r="11" spans="2:18" ht="18" customHeight="1" x14ac:dyDescent="0.25">
      <c r="B11" s="85" t="s">
        <v>82</v>
      </c>
      <c r="C11" s="94">
        <v>3.29</v>
      </c>
      <c r="D11" s="91" t="s">
        <v>73</v>
      </c>
      <c r="E11" s="84"/>
      <c r="F11" s="84"/>
      <c r="G11" s="89"/>
      <c r="H11" s="89"/>
      <c r="I11" s="84"/>
      <c r="J11" s="84"/>
      <c r="K11" s="14"/>
      <c r="L11" s="14"/>
      <c r="M11" s="14"/>
      <c r="N11" s="12"/>
      <c r="O11" s="12"/>
      <c r="P11" s="12"/>
      <c r="Q11" s="12"/>
      <c r="R11" s="12"/>
    </row>
    <row r="12" spans="2:18" ht="18" customHeight="1" x14ac:dyDescent="0.25">
      <c r="B12" s="15"/>
      <c r="C12" s="16"/>
      <c r="D12" s="14"/>
      <c r="E12" s="14"/>
      <c r="F12" s="14"/>
      <c r="G12" s="16"/>
      <c r="H12" s="16"/>
      <c r="I12" s="16"/>
      <c r="J12" s="16"/>
      <c r="K12" s="16"/>
      <c r="L12" s="16"/>
      <c r="M12" s="16"/>
      <c r="N12" s="12"/>
      <c r="O12" s="12"/>
      <c r="P12" s="12"/>
      <c r="Q12" s="12"/>
      <c r="R12" s="12"/>
    </row>
    <row r="13" spans="2:18" ht="15.6" x14ac:dyDescent="0.25">
      <c r="B13" s="95" t="s">
        <v>100</v>
      </c>
      <c r="C13" s="96" t="s">
        <v>99</v>
      </c>
      <c r="D13" s="96" t="s">
        <v>83</v>
      </c>
      <c r="E13" s="96" t="s">
        <v>84</v>
      </c>
      <c r="F13" s="84"/>
      <c r="G13" s="120" t="s">
        <v>85</v>
      </c>
      <c r="H13" s="119"/>
      <c r="I13" s="84"/>
      <c r="J13" s="121" t="s">
        <v>86</v>
      </c>
      <c r="K13" s="119"/>
      <c r="L13" s="14"/>
      <c r="M13" s="14"/>
      <c r="N13" s="12"/>
      <c r="O13" s="12"/>
      <c r="P13" s="12"/>
      <c r="Q13" s="12"/>
      <c r="R13" s="12"/>
    </row>
    <row r="14" spans="2:18" ht="18" customHeight="1" x14ac:dyDescent="0.25">
      <c r="B14" s="87" t="s">
        <v>87</v>
      </c>
      <c r="C14" s="97">
        <f>IFERROR((H5/H7)*100,0)</f>
        <v>31.048387096774192</v>
      </c>
      <c r="D14" s="98">
        <v>60</v>
      </c>
      <c r="E14" s="98">
        <v>80</v>
      </c>
      <c r="F14" s="84"/>
      <c r="G14" s="122">
        <f>(C6/C7)</f>
        <v>1.3709677419354838</v>
      </c>
      <c r="H14" s="123"/>
      <c r="I14" s="84"/>
      <c r="J14" s="99" t="s">
        <v>88</v>
      </c>
      <c r="K14" s="100">
        <v>37</v>
      </c>
      <c r="L14" s="14"/>
      <c r="M14" s="14"/>
      <c r="N14" s="12"/>
      <c r="O14" s="12"/>
      <c r="P14" s="12"/>
      <c r="Q14" s="12"/>
      <c r="R14" s="12"/>
    </row>
    <row r="15" spans="2:18" ht="18" customHeight="1" x14ac:dyDescent="0.25">
      <c r="B15" s="85" t="s">
        <v>101</v>
      </c>
      <c r="C15" s="97">
        <f t="shared" ref="C15:C17" si="1">IFERROR(((C6*100)/$H$5),0)</f>
        <v>55.194805194805191</v>
      </c>
      <c r="D15" s="100">
        <v>40</v>
      </c>
      <c r="E15" s="100">
        <v>60</v>
      </c>
      <c r="F15" s="84"/>
      <c r="G15" s="123"/>
      <c r="H15" s="123"/>
      <c r="I15" s="84"/>
      <c r="J15" s="84" t="s">
        <v>89</v>
      </c>
      <c r="K15" s="98">
        <v>18</v>
      </c>
      <c r="L15" s="14"/>
      <c r="M15" s="14"/>
      <c r="N15" s="12"/>
      <c r="O15" s="12"/>
      <c r="P15" s="12"/>
      <c r="Q15" s="12"/>
      <c r="R15" s="12"/>
    </row>
    <row r="16" spans="2:18" ht="18" customHeight="1" x14ac:dyDescent="0.25">
      <c r="B16" s="87" t="s">
        <v>102</v>
      </c>
      <c r="C16" s="97">
        <f t="shared" si="1"/>
        <v>40.259740259740262</v>
      </c>
      <c r="D16" s="98">
        <v>10</v>
      </c>
      <c r="E16" s="98">
        <v>20</v>
      </c>
      <c r="F16" s="84"/>
      <c r="G16" s="124" t="str">
        <f>IF(G14&lt;3,"Usar Calcário calcítico",IF(3&gt;G14&lt;4,"Usar Calcário Magnesiano",IF(G14&gt;4,"Usar Calcário Dolomítico","")))</f>
        <v>Usar Calcário calcítico</v>
      </c>
      <c r="H16" s="125"/>
      <c r="I16" s="84"/>
      <c r="J16" s="85" t="s">
        <v>90</v>
      </c>
      <c r="K16" s="100">
        <v>95</v>
      </c>
      <c r="L16" s="14"/>
      <c r="M16" s="14"/>
      <c r="N16" s="12"/>
      <c r="O16" s="12"/>
      <c r="P16" s="12"/>
      <c r="Q16" s="12"/>
      <c r="R16" s="12"/>
    </row>
    <row r="17" spans="2:18" ht="15.6" x14ac:dyDescent="0.25">
      <c r="B17" s="85" t="s">
        <v>79</v>
      </c>
      <c r="C17" s="97">
        <f t="shared" si="1"/>
        <v>4.5454545454545459</v>
      </c>
      <c r="D17" s="100">
        <v>3</v>
      </c>
      <c r="E17" s="100">
        <v>5</v>
      </c>
      <c r="F17" s="84"/>
      <c r="G17" s="125"/>
      <c r="H17" s="125"/>
      <c r="I17" s="84"/>
      <c r="J17" s="84"/>
      <c r="K17" s="84"/>
      <c r="L17" s="14"/>
      <c r="M17" s="14"/>
      <c r="N17" s="12"/>
      <c r="O17" s="12"/>
      <c r="P17" s="12"/>
      <c r="Q17" s="12"/>
      <c r="R17" s="12"/>
    </row>
    <row r="18" spans="2:18" ht="18" customHeight="1" x14ac:dyDescent="0.25">
      <c r="B18" s="14"/>
      <c r="C18" s="14"/>
      <c r="D18" s="38"/>
      <c r="E18" s="38"/>
      <c r="F18" s="14"/>
      <c r="G18" s="14"/>
      <c r="H18" s="14"/>
      <c r="I18" s="14"/>
      <c r="J18" s="14"/>
      <c r="K18" s="14"/>
      <c r="L18" s="14"/>
      <c r="M18" s="14"/>
      <c r="N18" s="12"/>
      <c r="O18" s="12"/>
      <c r="P18" s="12"/>
      <c r="Q18" s="12"/>
      <c r="R18" s="12"/>
    </row>
    <row r="19" spans="2:18" ht="15.6" x14ac:dyDescent="0.25">
      <c r="B19" s="84"/>
      <c r="C19" s="84"/>
      <c r="D19" s="101"/>
      <c r="E19" s="101"/>
      <c r="F19" s="84"/>
      <c r="G19" s="104" t="s">
        <v>91</v>
      </c>
      <c r="H19" s="105" t="s">
        <v>92</v>
      </c>
      <c r="I19" s="84"/>
      <c r="J19" s="96" t="s">
        <v>93</v>
      </c>
      <c r="K19" s="96" t="s">
        <v>94</v>
      </c>
      <c r="L19" s="14"/>
      <c r="M19" s="14"/>
      <c r="N19" s="12"/>
      <c r="O19" s="12"/>
      <c r="P19" s="12"/>
      <c r="Q19" s="12"/>
      <c r="R19" s="12"/>
    </row>
    <row r="20" spans="2:18" ht="18" customHeight="1" x14ac:dyDescent="0.3">
      <c r="B20" s="116" t="s">
        <v>95</v>
      </c>
      <c r="C20" s="117"/>
      <c r="D20" s="117"/>
      <c r="E20" s="117"/>
      <c r="F20" s="84"/>
      <c r="G20" s="99" t="s">
        <v>96</v>
      </c>
      <c r="H20" s="102">
        <f>((70-C14)*H7)/K16</f>
        <v>2.033684210526316</v>
      </c>
      <c r="I20" s="103"/>
      <c r="J20" s="97">
        <f t="shared" ref="J20:J22" si="2">(H20*$K$14/100)</f>
        <v>0.75246315789473694</v>
      </c>
      <c r="K20" s="97">
        <f t="shared" ref="K20:K22" si="3">(J20/1.4)*1000</f>
        <v>537.47368421052647</v>
      </c>
      <c r="L20" s="14"/>
      <c r="M20" s="14"/>
      <c r="N20" s="12"/>
      <c r="O20" s="12"/>
      <c r="P20" s="12"/>
      <c r="Q20" s="12"/>
      <c r="R20" s="12"/>
    </row>
    <row r="21" spans="2:18" ht="18" customHeight="1" x14ac:dyDescent="0.3">
      <c r="B21" s="116" t="s">
        <v>97</v>
      </c>
      <c r="C21" s="117"/>
      <c r="D21" s="117"/>
      <c r="E21" s="117"/>
      <c r="F21" s="84"/>
      <c r="G21" s="84" t="s">
        <v>96</v>
      </c>
      <c r="H21" s="102">
        <f>(1*(C9-((C14*H6)/100))+(2-(C6+C7)))*10</f>
        <v>1.8286290322580649</v>
      </c>
      <c r="I21" s="103"/>
      <c r="J21" s="97">
        <f t="shared" si="2"/>
        <v>0.67659274193548402</v>
      </c>
      <c r="K21" s="97">
        <f t="shared" si="3"/>
        <v>483.28052995391721</v>
      </c>
      <c r="L21" s="14"/>
      <c r="M21" s="14"/>
      <c r="N21" s="12"/>
      <c r="O21" s="12"/>
      <c r="P21" s="12"/>
      <c r="Q21" s="12"/>
      <c r="R21" s="12"/>
    </row>
    <row r="22" spans="2:18" ht="18" customHeight="1" x14ac:dyDescent="0.3">
      <c r="B22" s="116" t="s">
        <v>98</v>
      </c>
      <c r="C22" s="117"/>
      <c r="D22" s="117"/>
      <c r="E22" s="117"/>
      <c r="F22" s="84"/>
      <c r="G22" s="99" t="s">
        <v>96</v>
      </c>
      <c r="H22" s="102">
        <f>(((((((((H7*(E15/100))-C6)*200)*2))))/0.715)/(K14/100))/1000</f>
        <v>3.2145152145152145</v>
      </c>
      <c r="I22" s="103"/>
      <c r="J22" s="97">
        <f t="shared" si="2"/>
        <v>1.1893706293706294</v>
      </c>
      <c r="K22" s="97">
        <f t="shared" si="3"/>
        <v>849.55044955044968</v>
      </c>
      <c r="L22" s="14"/>
      <c r="M22" s="14"/>
      <c r="N22" s="12"/>
      <c r="O22" s="12"/>
      <c r="P22" s="12"/>
      <c r="Q22" s="12"/>
      <c r="R22" s="12"/>
    </row>
    <row r="23" spans="2:18" ht="15.6" x14ac:dyDescent="0.25">
      <c r="B23" s="17"/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2"/>
      <c r="O23" s="12"/>
      <c r="P23" s="12"/>
      <c r="Q23" s="12"/>
      <c r="R23" s="12"/>
    </row>
    <row r="24" spans="2:18" ht="15.6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2:18" ht="15.6" hidden="1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2:18" ht="15.6" hidden="1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2:18" ht="15.6" hidden="1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2:18" ht="15.6" hidden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2:18" ht="15.6" hidden="1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2:18" ht="15.6" hidden="1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2:18" ht="15.6" hidden="1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2:18" ht="15.6" hidden="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2:18" ht="15.6" hidden="1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2:18" ht="15.6" hidden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2:18" ht="15.6" hidden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2:18" ht="15.6" hidden="1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2:18" ht="15.6" hidden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2:18" ht="15.6" hidden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2:18" ht="15.6" hidden="1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ht="15.6" hidden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2:18" ht="15.6" hidden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2:18" ht="15.6" hidden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2:18" ht="15.6" hidden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2:18" ht="15.6" hidden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2:18" ht="15.6" hidden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2:18" ht="15.6" hidden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2:18" ht="15.6" hidden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2:18" ht="15.6" hidden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ht="15.6" hidden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2:18" ht="15.6" hidden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ht="15.6" hidden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2:18" ht="15.6" hidden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2:18" ht="15.6" hidden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2:18" ht="15.6" hidden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2:18" ht="15.6" hidden="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2:18" ht="15.6" hidden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2:18" ht="15.6" hidden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2:18" ht="15.6" hidden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2:18" ht="15.6" hidden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2:18" ht="15.6" hidden="1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2:18" ht="15.6" hidden="1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2:18" ht="15.6" hidden="1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2:18" ht="15.6" hidden="1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2:18" ht="15.6" hidden="1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2:18" ht="15.6" hidden="1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2:18" ht="15.6" hidden="1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2:18" ht="15.6" hidden="1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2:18" ht="15.6" hidden="1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2:18" ht="15.6" hidden="1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2:18" ht="15.6" hidden="1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2:18" ht="15.6" hidden="1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2:18" ht="15.6" hidden="1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2:18" ht="15.6" hidden="1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2:18" ht="15.6" hidden="1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2:18" ht="15.6" hidden="1" x14ac:dyDescent="0.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</row>
    <row r="76" spans="2:18" ht="15.6" hidden="1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2:18" ht="15.6" hidden="1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2:18" ht="15.6" hidden="1" x14ac:dyDescent="0.25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2:18" ht="15.6" hidden="1" x14ac:dyDescent="0.2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2:18" ht="15.6" hidden="1" x14ac:dyDescent="0.2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  <row r="81" spans="2:18" ht="15.6" hidden="1" x14ac:dyDescent="0.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</row>
    <row r="82" spans="2:18" ht="15.6" hidden="1" x14ac:dyDescent="0.2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</row>
    <row r="83" spans="2:18" ht="15.6" hidden="1" x14ac:dyDescent="0.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</row>
    <row r="84" spans="2:18" ht="15.6" hidden="1" x14ac:dyDescent="0.2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</row>
    <row r="85" spans="2:18" ht="15.6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</row>
    <row r="86" spans="2:18" ht="15.6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</row>
    <row r="87" spans="2:18" ht="15.6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</row>
    <row r="88" spans="2:18" ht="15.6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2:18" ht="15.6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</row>
    <row r="90" spans="2:18" ht="15.6" x14ac:dyDescent="0.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2:18" ht="15.6" x14ac:dyDescent="0.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</row>
    <row r="92" spans="2:18" ht="15.6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</row>
    <row r="93" spans="2:18" ht="15.6" hidden="1" x14ac:dyDescent="0.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</row>
    <row r="94" spans="2:18" ht="15.6" hidden="1" x14ac:dyDescent="0.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</row>
    <row r="95" spans="2:18" ht="15.6" hidden="1" x14ac:dyDescent="0.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2:18" ht="15.6" hidden="1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</row>
    <row r="97" spans="2:18" ht="15.6" hidden="1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</row>
    <row r="98" spans="2:18" ht="15.6" hidden="1" x14ac:dyDescent="0.2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</row>
    <row r="99" spans="2:18" ht="15.6" hidden="1" x14ac:dyDescent="0.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</row>
    <row r="100" spans="2:18" ht="15.6" hidden="1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</row>
    <row r="101" spans="2:18" ht="15.6" hidden="1" x14ac:dyDescent="0.2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</row>
    <row r="102" spans="2:18" ht="15.6" hidden="1" x14ac:dyDescent="0.2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</row>
    <row r="103" spans="2:18" ht="15.6" hidden="1" x14ac:dyDescent="0.25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</row>
    <row r="104" spans="2:18" ht="15.6" hidden="1" x14ac:dyDescent="0.2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2:18" ht="15.6" hidden="1" x14ac:dyDescent="0.25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</row>
    <row r="106" spans="2:18" ht="15.6" hidden="1" x14ac:dyDescent="0.2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</row>
    <row r="107" spans="2:18" ht="15.6" hidden="1" x14ac:dyDescent="0.25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</row>
    <row r="108" spans="2:18" ht="15.6" hidden="1" x14ac:dyDescent="0.2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</row>
    <row r="109" spans="2:18" ht="15.6" hidden="1" x14ac:dyDescent="0.25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</row>
    <row r="110" spans="2:18" ht="15.6" hidden="1" x14ac:dyDescent="0.2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</row>
    <row r="111" spans="2:18" ht="15.6" hidden="1" x14ac:dyDescent="0.2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2:18" ht="15.6" hidden="1" x14ac:dyDescent="0.2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</row>
    <row r="113" spans="2:18" ht="15.6" hidden="1" x14ac:dyDescent="0.25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</row>
    <row r="114" spans="2:18" ht="15.6" hidden="1" x14ac:dyDescent="0.25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</row>
    <row r="115" spans="2:18" ht="15.6" hidden="1" x14ac:dyDescent="0.25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</row>
    <row r="116" spans="2:18" ht="15.6" hidden="1" x14ac:dyDescent="0.25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</row>
    <row r="117" spans="2:18" ht="15.6" hidden="1" x14ac:dyDescent="0.25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</row>
    <row r="118" spans="2:18" ht="15.6" hidden="1" x14ac:dyDescent="0.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2:18" ht="15.6" hidden="1" x14ac:dyDescent="0.2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2:18" ht="15.6" hidden="1" x14ac:dyDescent="0.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</row>
    <row r="121" spans="2:18" ht="15.6" hidden="1" x14ac:dyDescent="0.2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2:18" ht="15.6" hidden="1" x14ac:dyDescent="0.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2:18" ht="15.6" hidden="1" x14ac:dyDescent="0.2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</row>
    <row r="124" spans="2:18" ht="15.6" hidden="1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</row>
    <row r="125" spans="2:18" ht="15.6" hidden="1" x14ac:dyDescent="0.2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2:18" ht="15.6" hidden="1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2:18" ht="15.6" hidden="1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2:18" ht="15.6" hidden="1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</row>
    <row r="129" spans="2:18" ht="15.6" hidden="1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</row>
    <row r="130" spans="2:18" ht="15.6" hidden="1" x14ac:dyDescent="0.2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</row>
    <row r="131" spans="2:18" ht="15.6" hidden="1" x14ac:dyDescent="0.2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</row>
    <row r="132" spans="2:18" ht="15.6" hidden="1" x14ac:dyDescent="0.2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</row>
    <row r="133" spans="2:18" ht="15.6" hidden="1" x14ac:dyDescent="0.2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</row>
    <row r="134" spans="2:18" ht="15.6" hidden="1" x14ac:dyDescent="0.2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</row>
    <row r="135" spans="2:18" ht="15.6" hidden="1" x14ac:dyDescent="0.25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</row>
    <row r="136" spans="2:18" ht="15.6" hidden="1" x14ac:dyDescent="0.25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</row>
    <row r="137" spans="2:18" ht="15.6" hidden="1" x14ac:dyDescent="0.25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2:18" ht="15.6" hidden="1" x14ac:dyDescent="0.25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</row>
    <row r="139" spans="2:18" ht="15.6" hidden="1" x14ac:dyDescent="0.2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  <row r="140" spans="2:18" ht="15.6" hidden="1" x14ac:dyDescent="0.25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</row>
    <row r="141" spans="2:18" ht="15.6" hidden="1" x14ac:dyDescent="0.25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2:18" ht="15.6" hidden="1" x14ac:dyDescent="0.25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</row>
    <row r="143" spans="2:18" ht="15.6" hidden="1" x14ac:dyDescent="0.2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</row>
    <row r="144" spans="2:18" ht="15.6" hidden="1" x14ac:dyDescent="0.25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</row>
    <row r="145" spans="2:18" ht="15.6" hidden="1" x14ac:dyDescent="0.25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</row>
    <row r="146" spans="2:18" ht="15.6" hidden="1" x14ac:dyDescent="0.25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2:18" ht="15.6" hidden="1" x14ac:dyDescent="0.25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</row>
    <row r="148" spans="2:18" ht="15.6" hidden="1" x14ac:dyDescent="0.2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</row>
    <row r="149" spans="2:18" ht="15.6" hidden="1" x14ac:dyDescent="0.2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</row>
    <row r="150" spans="2:18" ht="15.6" hidden="1" x14ac:dyDescent="0.2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2:18" ht="15.6" hidden="1" x14ac:dyDescent="0.2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2:18" ht="15.6" hidden="1" x14ac:dyDescent="0.25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2:18" ht="15.6" hidden="1" x14ac:dyDescent="0.25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</row>
    <row r="154" spans="2:18" ht="15.6" hidden="1" x14ac:dyDescent="0.2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</row>
    <row r="155" spans="2:18" ht="15.6" hidden="1" x14ac:dyDescent="0.2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</row>
    <row r="156" spans="2:18" ht="15.6" hidden="1" x14ac:dyDescent="0.25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</row>
    <row r="157" spans="2:18" ht="15.6" hidden="1" x14ac:dyDescent="0.25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</row>
    <row r="158" spans="2:18" ht="15.6" hidden="1" x14ac:dyDescent="0.25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</row>
    <row r="159" spans="2:18" ht="15.6" hidden="1" x14ac:dyDescent="0.25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</row>
    <row r="160" spans="2:18" ht="15.6" hidden="1" x14ac:dyDescent="0.25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2:18" ht="15.6" hidden="1" x14ac:dyDescent="0.25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</row>
    <row r="162" spans="2:18" ht="15.6" hidden="1" x14ac:dyDescent="0.25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</row>
    <row r="163" spans="2:18" ht="15.6" hidden="1" x14ac:dyDescent="0.25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</row>
    <row r="164" spans="2:18" ht="15.6" hidden="1" x14ac:dyDescent="0.25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2:18" ht="15.6" hidden="1" x14ac:dyDescent="0.25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</row>
    <row r="166" spans="2:18" ht="15.6" hidden="1" x14ac:dyDescent="0.25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</row>
    <row r="167" spans="2:18" ht="15.6" hidden="1" x14ac:dyDescent="0.25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</row>
    <row r="168" spans="2:18" ht="15.6" hidden="1" x14ac:dyDescent="0.25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2:18" ht="15.6" hidden="1" x14ac:dyDescent="0.25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</row>
    <row r="170" spans="2:18" ht="15.6" hidden="1" x14ac:dyDescent="0.25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</row>
    <row r="171" spans="2:18" ht="15.6" hidden="1" x14ac:dyDescent="0.25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2:18" ht="15.6" hidden="1" x14ac:dyDescent="0.25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2:18" ht="15.6" hidden="1" x14ac:dyDescent="0.2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2:18" ht="15.6" hidden="1" x14ac:dyDescent="0.25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2:18" ht="15.6" hidden="1" x14ac:dyDescent="0.25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2:18" ht="15.6" hidden="1" x14ac:dyDescent="0.25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2:18" ht="15.6" hidden="1" x14ac:dyDescent="0.25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2:18" ht="15.6" hidden="1" x14ac:dyDescent="0.25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2:18" ht="15.6" hidden="1" x14ac:dyDescent="0.25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2:18" ht="15.6" hidden="1" x14ac:dyDescent="0.25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2:18" ht="15.6" hidden="1" x14ac:dyDescent="0.25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2:18" ht="15.6" hidden="1" x14ac:dyDescent="0.25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</row>
    <row r="183" spans="2:18" ht="15.6" hidden="1" x14ac:dyDescent="0.25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2:18" ht="15.6" hidden="1" x14ac:dyDescent="0.25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</row>
    <row r="185" spans="2:18" ht="15.6" hidden="1" x14ac:dyDescent="0.25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</row>
    <row r="186" spans="2:18" ht="15.6" hidden="1" x14ac:dyDescent="0.25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</row>
    <row r="187" spans="2:18" ht="15.6" hidden="1" x14ac:dyDescent="0.25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</row>
    <row r="188" spans="2:18" ht="15.6" hidden="1" x14ac:dyDescent="0.25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2:18" ht="15.6" hidden="1" x14ac:dyDescent="0.25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</row>
    <row r="190" spans="2:18" ht="15.6" hidden="1" x14ac:dyDescent="0.25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</row>
    <row r="191" spans="2:18" ht="15.6" hidden="1" x14ac:dyDescent="0.25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</row>
    <row r="192" spans="2:18" ht="15.6" hidden="1" x14ac:dyDescent="0.25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</row>
    <row r="193" spans="2:18" ht="15.6" hidden="1" x14ac:dyDescent="0.25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</row>
    <row r="194" spans="2:18" ht="15.6" hidden="1" x14ac:dyDescent="0.25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</row>
    <row r="195" spans="2:18" ht="15.6" hidden="1" x14ac:dyDescent="0.25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2:18" ht="15.6" hidden="1" x14ac:dyDescent="0.25"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</row>
    <row r="197" spans="2:18" ht="15.6" hidden="1" x14ac:dyDescent="0.25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</row>
    <row r="198" spans="2:18" ht="15.6" hidden="1" x14ac:dyDescent="0.25"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</row>
    <row r="199" spans="2:18" ht="15.6" hidden="1" x14ac:dyDescent="0.25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</row>
    <row r="200" spans="2:18" ht="15.6" hidden="1" x14ac:dyDescent="0.25"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</row>
    <row r="201" spans="2:18" ht="15.6" hidden="1" x14ac:dyDescent="0.25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</row>
    <row r="202" spans="2:18" ht="15.6" hidden="1" x14ac:dyDescent="0.25"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2:18" ht="15.6" hidden="1" x14ac:dyDescent="0.25"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</row>
    <row r="204" spans="2:18" ht="15.6" hidden="1" x14ac:dyDescent="0.25"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</row>
    <row r="205" spans="2:18" ht="15.6" hidden="1" x14ac:dyDescent="0.25"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</row>
    <row r="206" spans="2:18" ht="15.6" hidden="1" x14ac:dyDescent="0.25"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</row>
    <row r="207" spans="2:18" ht="15.6" hidden="1" x14ac:dyDescent="0.25"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</row>
    <row r="208" spans="2:18" ht="15.6" hidden="1" x14ac:dyDescent="0.25"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</row>
    <row r="209" spans="2:18" ht="15.6" hidden="1" x14ac:dyDescent="0.25"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2:18" ht="15.6" hidden="1" x14ac:dyDescent="0.25"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</row>
    <row r="211" spans="2:18" ht="15.6" hidden="1" x14ac:dyDescent="0.25"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</row>
    <row r="212" spans="2:18" ht="15.6" hidden="1" x14ac:dyDescent="0.25"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</row>
    <row r="213" spans="2:18" ht="15.6" hidden="1" x14ac:dyDescent="0.25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</row>
    <row r="214" spans="2:18" ht="15.6" hidden="1" x14ac:dyDescent="0.25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2:18" ht="15.6" hidden="1" x14ac:dyDescent="0.25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</row>
    <row r="216" spans="2:18" ht="15.6" hidden="1" x14ac:dyDescent="0.25"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2:18" ht="15.6" hidden="1" x14ac:dyDescent="0.25"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</row>
    <row r="218" spans="2:18" ht="15.6" hidden="1" x14ac:dyDescent="0.25"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</row>
    <row r="219" spans="2:18" ht="15.6" hidden="1" x14ac:dyDescent="0.25"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</row>
    <row r="220" spans="2:18" ht="15.6" hidden="1" x14ac:dyDescent="0.25"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</row>
    <row r="221" spans="2:18" ht="15.6" hidden="1" x14ac:dyDescent="0.25"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</row>
    <row r="222" spans="2:18" ht="15.6" hidden="1" x14ac:dyDescent="0.25"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</row>
    <row r="223" spans="2:18" ht="15.6" hidden="1" x14ac:dyDescent="0.25"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</row>
    <row r="224" spans="2:18" ht="15.6" hidden="1" x14ac:dyDescent="0.25"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</row>
    <row r="225" spans="2:18" ht="15.6" hidden="1" x14ac:dyDescent="0.25"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</row>
    <row r="226" spans="2:18" ht="15.6" hidden="1" x14ac:dyDescent="0.25"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</row>
    <row r="227" spans="2:18" ht="15.6" hidden="1" x14ac:dyDescent="0.25"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</row>
    <row r="228" spans="2:18" ht="15.6" hidden="1" x14ac:dyDescent="0.25"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</row>
    <row r="229" spans="2:18" ht="15.6" hidden="1" x14ac:dyDescent="0.25"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</row>
    <row r="230" spans="2:18" ht="15.6" hidden="1" x14ac:dyDescent="0.25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</row>
    <row r="231" spans="2:18" ht="15.6" hidden="1" x14ac:dyDescent="0.25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</row>
    <row r="232" spans="2:18" ht="15.6" hidden="1" x14ac:dyDescent="0.25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</row>
    <row r="233" spans="2:18" ht="15.6" hidden="1" x14ac:dyDescent="0.25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</row>
    <row r="234" spans="2:18" ht="15.6" hidden="1" x14ac:dyDescent="0.25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</row>
    <row r="235" spans="2:18" ht="15.6" hidden="1" x14ac:dyDescent="0.25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</row>
    <row r="236" spans="2:18" ht="15.6" hidden="1" x14ac:dyDescent="0.25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</row>
    <row r="237" spans="2:18" ht="15.6" hidden="1" x14ac:dyDescent="0.25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</row>
    <row r="238" spans="2:18" ht="15.6" hidden="1" x14ac:dyDescent="0.25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</row>
    <row r="239" spans="2:18" ht="15.6" hidden="1" x14ac:dyDescent="0.25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</row>
    <row r="240" spans="2:18" ht="15.6" hidden="1" x14ac:dyDescent="0.25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</row>
    <row r="241" spans="2:18" ht="15.6" hidden="1" x14ac:dyDescent="0.25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</row>
    <row r="242" spans="2:18" ht="15.6" hidden="1" x14ac:dyDescent="0.25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</row>
    <row r="243" spans="2:18" ht="15.6" hidden="1" x14ac:dyDescent="0.25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</row>
    <row r="244" spans="2:18" ht="15.6" hidden="1" x14ac:dyDescent="0.25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</row>
    <row r="245" spans="2:18" ht="15.6" hidden="1" x14ac:dyDescent="0.25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</row>
    <row r="246" spans="2:18" ht="15.6" hidden="1" x14ac:dyDescent="0.25"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</row>
    <row r="247" spans="2:18" ht="15.6" hidden="1" x14ac:dyDescent="0.25"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</row>
    <row r="248" spans="2:18" ht="15.6" hidden="1" x14ac:dyDescent="0.25"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</row>
    <row r="249" spans="2:18" ht="15.6" hidden="1" x14ac:dyDescent="0.25"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</row>
    <row r="250" spans="2:18" ht="15.6" hidden="1" x14ac:dyDescent="0.25"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</row>
    <row r="251" spans="2:18" ht="15.6" hidden="1" x14ac:dyDescent="0.25"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</row>
    <row r="252" spans="2:18" ht="15.6" hidden="1" x14ac:dyDescent="0.25"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</row>
    <row r="253" spans="2:18" ht="15.6" hidden="1" x14ac:dyDescent="0.25"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</row>
    <row r="254" spans="2:18" ht="15.6" hidden="1" x14ac:dyDescent="0.25"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</row>
    <row r="255" spans="2:18" ht="15.6" hidden="1" x14ac:dyDescent="0.25"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</row>
    <row r="256" spans="2:18" ht="15.6" hidden="1" x14ac:dyDescent="0.25"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</row>
    <row r="257" spans="2:18" ht="15.6" hidden="1" x14ac:dyDescent="0.25"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</row>
    <row r="258" spans="2:18" ht="15.6" hidden="1" x14ac:dyDescent="0.25"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</row>
    <row r="259" spans="2:18" ht="15.6" hidden="1" x14ac:dyDescent="0.25"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</row>
    <row r="260" spans="2:18" ht="15.6" hidden="1" x14ac:dyDescent="0.25"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</row>
    <row r="261" spans="2:18" ht="15.6" hidden="1" x14ac:dyDescent="0.25"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</row>
    <row r="262" spans="2:18" ht="15.6" hidden="1" x14ac:dyDescent="0.25"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</row>
    <row r="263" spans="2:18" ht="15.6" hidden="1" x14ac:dyDescent="0.25"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</row>
    <row r="264" spans="2:18" ht="15.6" hidden="1" x14ac:dyDescent="0.25"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</row>
    <row r="265" spans="2:18" ht="15.6" hidden="1" x14ac:dyDescent="0.25"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</row>
    <row r="266" spans="2:18" ht="15.6" hidden="1" x14ac:dyDescent="0.25"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</row>
    <row r="267" spans="2:18" ht="15.6" hidden="1" x14ac:dyDescent="0.25"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</row>
    <row r="268" spans="2:18" ht="15.6" hidden="1" x14ac:dyDescent="0.25"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</row>
    <row r="269" spans="2:18" ht="15.6" hidden="1" x14ac:dyDescent="0.25"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</row>
    <row r="270" spans="2:18" ht="15.6" hidden="1" x14ac:dyDescent="0.25"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</row>
    <row r="271" spans="2:18" ht="15.6" hidden="1" x14ac:dyDescent="0.25"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</row>
    <row r="272" spans="2:18" ht="15.6" hidden="1" x14ac:dyDescent="0.25"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</row>
    <row r="273" spans="2:18" ht="15.6" hidden="1" x14ac:dyDescent="0.25"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</row>
    <row r="274" spans="2:18" ht="15.6" hidden="1" x14ac:dyDescent="0.25"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</row>
    <row r="275" spans="2:18" ht="15.6" hidden="1" x14ac:dyDescent="0.25"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</row>
    <row r="276" spans="2:18" ht="15.6" hidden="1" x14ac:dyDescent="0.25"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</row>
    <row r="277" spans="2:18" ht="15.6" hidden="1" x14ac:dyDescent="0.25"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</row>
    <row r="278" spans="2:18" ht="15.6" hidden="1" x14ac:dyDescent="0.25"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</row>
    <row r="279" spans="2:18" ht="15.6" hidden="1" x14ac:dyDescent="0.25"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</row>
    <row r="280" spans="2:18" ht="15.6" hidden="1" x14ac:dyDescent="0.25"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</row>
    <row r="281" spans="2:18" ht="15.6" hidden="1" x14ac:dyDescent="0.25"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</row>
    <row r="282" spans="2:18" ht="15.6" hidden="1" x14ac:dyDescent="0.25"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</row>
    <row r="283" spans="2:18" ht="15.6" hidden="1" x14ac:dyDescent="0.25"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</row>
    <row r="284" spans="2:18" ht="15.6" hidden="1" x14ac:dyDescent="0.25"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</row>
    <row r="285" spans="2:18" ht="15.6" hidden="1" x14ac:dyDescent="0.25"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</row>
    <row r="286" spans="2:18" ht="15.6" hidden="1" x14ac:dyDescent="0.25"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</row>
    <row r="287" spans="2:18" ht="15.6" hidden="1" x14ac:dyDescent="0.25"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</row>
    <row r="288" spans="2:18" ht="15.6" hidden="1" x14ac:dyDescent="0.25"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</row>
    <row r="289" spans="2:18" ht="15.6" hidden="1" x14ac:dyDescent="0.25"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</row>
    <row r="290" spans="2:18" ht="15.6" hidden="1" x14ac:dyDescent="0.25"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</row>
    <row r="291" spans="2:18" ht="15.6" hidden="1" x14ac:dyDescent="0.25"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</row>
    <row r="292" spans="2:18" ht="15.6" hidden="1" x14ac:dyDescent="0.25"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</row>
    <row r="293" spans="2:18" ht="15.6" hidden="1" x14ac:dyDescent="0.25"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</row>
    <row r="294" spans="2:18" ht="15.6" hidden="1" x14ac:dyDescent="0.25"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</row>
    <row r="295" spans="2:18" ht="15.6" hidden="1" x14ac:dyDescent="0.25"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</row>
    <row r="296" spans="2:18" ht="15.6" hidden="1" x14ac:dyDescent="0.25"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</row>
    <row r="297" spans="2:18" ht="15.6" hidden="1" x14ac:dyDescent="0.25"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</row>
    <row r="298" spans="2:18" ht="15.6" hidden="1" x14ac:dyDescent="0.25"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</row>
    <row r="299" spans="2:18" ht="15.6" hidden="1" x14ac:dyDescent="0.25"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</row>
    <row r="300" spans="2:18" ht="15.6" hidden="1" x14ac:dyDescent="0.25"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</row>
    <row r="301" spans="2:18" ht="15.6" hidden="1" x14ac:dyDescent="0.25"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</row>
    <row r="302" spans="2:18" ht="15.6" hidden="1" x14ac:dyDescent="0.25"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</row>
    <row r="303" spans="2:18" ht="15.6" hidden="1" x14ac:dyDescent="0.25"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</row>
    <row r="304" spans="2:18" ht="15.6" hidden="1" x14ac:dyDescent="0.25"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</row>
    <row r="305" spans="2:18" ht="15.6" hidden="1" x14ac:dyDescent="0.25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</row>
    <row r="306" spans="2:18" ht="15.6" hidden="1" x14ac:dyDescent="0.25"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</row>
    <row r="307" spans="2:18" ht="15.6" hidden="1" x14ac:dyDescent="0.25"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</row>
    <row r="308" spans="2:18" ht="15.6" hidden="1" x14ac:dyDescent="0.25"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</row>
    <row r="309" spans="2:18" ht="15.6" hidden="1" x14ac:dyDescent="0.25"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</row>
    <row r="310" spans="2:18" ht="15.6" hidden="1" x14ac:dyDescent="0.25"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</row>
    <row r="311" spans="2:18" ht="15.6" hidden="1" x14ac:dyDescent="0.25"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</row>
    <row r="312" spans="2:18" ht="15.6" hidden="1" x14ac:dyDescent="0.25"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</row>
    <row r="313" spans="2:18" ht="15.6" hidden="1" x14ac:dyDescent="0.25"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</row>
    <row r="314" spans="2:18" ht="15.6" hidden="1" x14ac:dyDescent="0.25"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</row>
    <row r="315" spans="2:18" ht="15.6" hidden="1" x14ac:dyDescent="0.25"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</row>
    <row r="316" spans="2:18" ht="15.6" hidden="1" x14ac:dyDescent="0.25"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</row>
    <row r="317" spans="2:18" ht="15.6" hidden="1" x14ac:dyDescent="0.25"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</row>
    <row r="318" spans="2:18" ht="15.6" hidden="1" x14ac:dyDescent="0.25"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</row>
    <row r="319" spans="2:18" ht="15.6" hidden="1" x14ac:dyDescent="0.25"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</row>
    <row r="320" spans="2:18" ht="15.6" hidden="1" x14ac:dyDescent="0.25"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</row>
    <row r="321" spans="2:18" ht="15.6" hidden="1" x14ac:dyDescent="0.25"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</row>
    <row r="322" spans="2:18" ht="15.6" hidden="1" x14ac:dyDescent="0.25"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</row>
    <row r="323" spans="2:18" ht="15.6" hidden="1" x14ac:dyDescent="0.25"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</row>
    <row r="324" spans="2:18" ht="15.6" hidden="1" x14ac:dyDescent="0.25"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</row>
    <row r="325" spans="2:18" ht="15.6" hidden="1" x14ac:dyDescent="0.25"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</row>
    <row r="326" spans="2:18" ht="15.6" hidden="1" x14ac:dyDescent="0.25"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</row>
    <row r="327" spans="2:18" ht="15.6" hidden="1" x14ac:dyDescent="0.25"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</row>
    <row r="328" spans="2:18" ht="15.6" hidden="1" x14ac:dyDescent="0.25"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</row>
    <row r="329" spans="2:18" ht="15.6" hidden="1" x14ac:dyDescent="0.25"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</row>
    <row r="330" spans="2:18" ht="15.6" hidden="1" x14ac:dyDescent="0.25"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</row>
    <row r="331" spans="2:18" ht="15.6" hidden="1" x14ac:dyDescent="0.25"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</row>
    <row r="332" spans="2:18" ht="15.6" hidden="1" x14ac:dyDescent="0.25"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</row>
    <row r="333" spans="2:18" ht="15.6" hidden="1" x14ac:dyDescent="0.25"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</row>
    <row r="334" spans="2:18" ht="15.6" hidden="1" x14ac:dyDescent="0.25"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</row>
    <row r="335" spans="2:18" ht="15.6" hidden="1" x14ac:dyDescent="0.25"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</row>
    <row r="336" spans="2:18" ht="15.6" hidden="1" x14ac:dyDescent="0.25"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</row>
    <row r="337" spans="2:18" ht="15.6" hidden="1" x14ac:dyDescent="0.25"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</row>
    <row r="338" spans="2:18" ht="15.6" hidden="1" x14ac:dyDescent="0.25"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</row>
    <row r="339" spans="2:18" ht="15.6" hidden="1" x14ac:dyDescent="0.25"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</row>
    <row r="340" spans="2:18" ht="15.6" hidden="1" x14ac:dyDescent="0.25"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</row>
    <row r="341" spans="2:18" ht="15.6" hidden="1" x14ac:dyDescent="0.25"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</row>
    <row r="342" spans="2:18" ht="15.6" hidden="1" x14ac:dyDescent="0.25"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</row>
    <row r="343" spans="2:18" ht="15.6" hidden="1" x14ac:dyDescent="0.25"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</row>
    <row r="344" spans="2:18" ht="15.6" hidden="1" x14ac:dyDescent="0.25"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</row>
    <row r="345" spans="2:18" ht="15.6" hidden="1" x14ac:dyDescent="0.25"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</row>
    <row r="346" spans="2:18" ht="15.6" hidden="1" x14ac:dyDescent="0.25"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</row>
    <row r="347" spans="2:18" ht="15.6" hidden="1" x14ac:dyDescent="0.25"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</row>
    <row r="348" spans="2:18" ht="15.6" hidden="1" x14ac:dyDescent="0.25"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</row>
    <row r="349" spans="2:18" ht="15.6" hidden="1" x14ac:dyDescent="0.25"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</row>
    <row r="350" spans="2:18" ht="15.6" hidden="1" x14ac:dyDescent="0.25"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</row>
    <row r="351" spans="2:18" ht="15.6" hidden="1" x14ac:dyDescent="0.25"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</row>
    <row r="352" spans="2:18" ht="15.6" hidden="1" x14ac:dyDescent="0.25"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2:18" ht="15.6" hidden="1" x14ac:dyDescent="0.25"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</row>
    <row r="354" spans="2:18" ht="15.6" hidden="1" x14ac:dyDescent="0.25"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</row>
    <row r="355" spans="2:18" ht="15.6" hidden="1" x14ac:dyDescent="0.25"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</row>
    <row r="356" spans="2:18" ht="15.6" hidden="1" x14ac:dyDescent="0.25"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</row>
    <row r="357" spans="2:18" ht="15.6" hidden="1" x14ac:dyDescent="0.25"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</row>
    <row r="358" spans="2:18" ht="15.6" hidden="1" x14ac:dyDescent="0.25"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</row>
    <row r="359" spans="2:18" ht="15.6" hidden="1" x14ac:dyDescent="0.25"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</row>
    <row r="360" spans="2:18" ht="15.6" hidden="1" x14ac:dyDescent="0.25"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</row>
    <row r="361" spans="2:18" ht="15.6" hidden="1" x14ac:dyDescent="0.25"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</row>
    <row r="362" spans="2:18" ht="15.6" hidden="1" x14ac:dyDescent="0.25"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</row>
    <row r="363" spans="2:18" ht="15.6" hidden="1" x14ac:dyDescent="0.25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</row>
    <row r="364" spans="2:18" ht="15.6" hidden="1" x14ac:dyDescent="0.2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</row>
    <row r="365" spans="2:18" ht="15.6" hidden="1" x14ac:dyDescent="0.2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</row>
    <row r="366" spans="2:18" ht="15.6" hidden="1" x14ac:dyDescent="0.25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</row>
    <row r="367" spans="2:18" ht="15.6" hidden="1" x14ac:dyDescent="0.25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</row>
    <row r="368" spans="2:18" ht="15.6" hidden="1" x14ac:dyDescent="0.25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</row>
    <row r="369" spans="2:18" ht="15.6" hidden="1" x14ac:dyDescent="0.25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</row>
    <row r="370" spans="2:18" ht="15.6" hidden="1" x14ac:dyDescent="0.25"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</row>
    <row r="371" spans="2:18" ht="15.6" hidden="1" x14ac:dyDescent="0.25"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</row>
    <row r="372" spans="2:18" ht="15.6" hidden="1" x14ac:dyDescent="0.25"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</row>
    <row r="373" spans="2:18" ht="15.6" hidden="1" x14ac:dyDescent="0.25"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</row>
    <row r="374" spans="2:18" ht="15.6" hidden="1" x14ac:dyDescent="0.25"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</row>
    <row r="375" spans="2:18" ht="15.6" hidden="1" x14ac:dyDescent="0.25"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</row>
    <row r="376" spans="2:18" ht="15.6" hidden="1" x14ac:dyDescent="0.25"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</row>
    <row r="377" spans="2:18" ht="15.6" hidden="1" x14ac:dyDescent="0.25"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</row>
    <row r="378" spans="2:18" ht="15.6" hidden="1" x14ac:dyDescent="0.25"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</row>
    <row r="379" spans="2:18" ht="15.6" hidden="1" x14ac:dyDescent="0.25"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</row>
    <row r="380" spans="2:18" ht="15.6" hidden="1" x14ac:dyDescent="0.25"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</row>
    <row r="381" spans="2:18" ht="15.6" hidden="1" x14ac:dyDescent="0.25"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</row>
    <row r="382" spans="2:18" ht="15.6" hidden="1" x14ac:dyDescent="0.25"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</row>
    <row r="383" spans="2:18" ht="15.6" hidden="1" x14ac:dyDescent="0.25"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</row>
    <row r="384" spans="2:18" ht="15.6" hidden="1" x14ac:dyDescent="0.25"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</row>
    <row r="385" spans="2:18" ht="15.6" hidden="1" x14ac:dyDescent="0.25"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</row>
    <row r="386" spans="2:18" ht="15.6" hidden="1" x14ac:dyDescent="0.25"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</row>
    <row r="387" spans="2:18" ht="15.6" hidden="1" x14ac:dyDescent="0.25"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</row>
    <row r="388" spans="2:18" ht="15.6" hidden="1" x14ac:dyDescent="0.25"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</row>
    <row r="389" spans="2:18" ht="15.6" hidden="1" x14ac:dyDescent="0.25"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</row>
    <row r="390" spans="2:18" ht="15.6" hidden="1" x14ac:dyDescent="0.25"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</row>
    <row r="391" spans="2:18" ht="15.6" hidden="1" x14ac:dyDescent="0.25"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</row>
    <row r="392" spans="2:18" ht="15.6" hidden="1" x14ac:dyDescent="0.25"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</row>
    <row r="393" spans="2:18" ht="15.6" hidden="1" x14ac:dyDescent="0.25"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</row>
    <row r="394" spans="2:18" ht="15.6" hidden="1" x14ac:dyDescent="0.25"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</row>
    <row r="395" spans="2:18" ht="15.6" hidden="1" x14ac:dyDescent="0.25"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</row>
    <row r="396" spans="2:18" ht="15.6" hidden="1" x14ac:dyDescent="0.25"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</row>
    <row r="397" spans="2:18" ht="15.6" hidden="1" x14ac:dyDescent="0.25"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</row>
    <row r="398" spans="2:18" ht="15.6" hidden="1" x14ac:dyDescent="0.25"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</row>
    <row r="399" spans="2:18" ht="15.6" hidden="1" x14ac:dyDescent="0.25"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</row>
    <row r="400" spans="2:18" ht="15.6" hidden="1" x14ac:dyDescent="0.25"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</row>
    <row r="401" spans="2:18" ht="15.6" hidden="1" x14ac:dyDescent="0.25"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</row>
    <row r="402" spans="2:18" ht="15.6" hidden="1" x14ac:dyDescent="0.25"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</row>
    <row r="403" spans="2:18" ht="15.6" hidden="1" x14ac:dyDescent="0.25"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</row>
    <row r="404" spans="2:18" ht="15.6" hidden="1" x14ac:dyDescent="0.25"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</row>
    <row r="405" spans="2:18" ht="15.6" hidden="1" x14ac:dyDescent="0.25"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</row>
    <row r="406" spans="2:18" ht="15.6" hidden="1" x14ac:dyDescent="0.25"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</row>
    <row r="407" spans="2:18" ht="15.6" hidden="1" x14ac:dyDescent="0.25"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</row>
    <row r="408" spans="2:18" ht="15.6" hidden="1" x14ac:dyDescent="0.25"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</row>
    <row r="409" spans="2:18" ht="15.6" hidden="1" x14ac:dyDescent="0.25"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</row>
    <row r="410" spans="2:18" ht="15.6" hidden="1" x14ac:dyDescent="0.25"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</row>
    <row r="411" spans="2:18" ht="15.6" hidden="1" x14ac:dyDescent="0.25"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</row>
    <row r="412" spans="2:18" ht="15.6" hidden="1" x14ac:dyDescent="0.25"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</row>
    <row r="413" spans="2:18" ht="15.6" hidden="1" x14ac:dyDescent="0.25"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</row>
    <row r="414" spans="2:18" ht="15.6" hidden="1" x14ac:dyDescent="0.25"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2:18" ht="15.6" hidden="1" x14ac:dyDescent="0.25"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</row>
    <row r="416" spans="2:18" ht="15.6" hidden="1" x14ac:dyDescent="0.25"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</row>
    <row r="417" spans="2:18" ht="15.6" hidden="1" x14ac:dyDescent="0.25"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</row>
    <row r="418" spans="2:18" ht="15.6" hidden="1" x14ac:dyDescent="0.25"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</row>
    <row r="419" spans="2:18" ht="15.6" hidden="1" x14ac:dyDescent="0.25"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</row>
    <row r="420" spans="2:18" ht="15.6" hidden="1" x14ac:dyDescent="0.25"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</row>
    <row r="421" spans="2:18" ht="15.6" hidden="1" x14ac:dyDescent="0.25"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</row>
    <row r="422" spans="2:18" ht="15.6" hidden="1" x14ac:dyDescent="0.25"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</row>
    <row r="423" spans="2:18" ht="15.6" hidden="1" x14ac:dyDescent="0.25"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</row>
    <row r="424" spans="2:18" ht="15.6" hidden="1" x14ac:dyDescent="0.25"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</row>
    <row r="425" spans="2:18" ht="15.6" hidden="1" x14ac:dyDescent="0.25"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</row>
    <row r="426" spans="2:18" ht="15.6" hidden="1" x14ac:dyDescent="0.25"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</row>
    <row r="427" spans="2:18" ht="15.6" hidden="1" x14ac:dyDescent="0.25"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</row>
    <row r="428" spans="2:18" ht="15.6" hidden="1" x14ac:dyDescent="0.25"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</row>
    <row r="429" spans="2:18" ht="15.6" hidden="1" x14ac:dyDescent="0.25"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</row>
    <row r="430" spans="2:18" ht="15.6" hidden="1" x14ac:dyDescent="0.25"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</row>
    <row r="431" spans="2:18" ht="15.6" hidden="1" x14ac:dyDescent="0.25"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</row>
    <row r="432" spans="2:18" ht="15.6" hidden="1" x14ac:dyDescent="0.25"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</row>
    <row r="433" spans="2:18" ht="15.6" hidden="1" x14ac:dyDescent="0.25"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</row>
    <row r="434" spans="2:18" ht="15.6" hidden="1" x14ac:dyDescent="0.25"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</row>
    <row r="435" spans="2:18" ht="15.6" hidden="1" x14ac:dyDescent="0.25"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</row>
    <row r="436" spans="2:18" ht="15.6" hidden="1" x14ac:dyDescent="0.25"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</row>
    <row r="437" spans="2:18" ht="15.6" hidden="1" x14ac:dyDescent="0.25"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</row>
    <row r="438" spans="2:18" ht="15.6" hidden="1" x14ac:dyDescent="0.25"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</row>
    <row r="439" spans="2:18" ht="15.6" hidden="1" x14ac:dyDescent="0.25"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</row>
    <row r="440" spans="2:18" ht="15.6" hidden="1" x14ac:dyDescent="0.25"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</row>
    <row r="441" spans="2:18" ht="15.6" hidden="1" x14ac:dyDescent="0.25"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</row>
    <row r="442" spans="2:18" ht="15.6" hidden="1" x14ac:dyDescent="0.25"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</row>
    <row r="443" spans="2:18" ht="15.6" hidden="1" x14ac:dyDescent="0.25"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</row>
    <row r="444" spans="2:18" ht="15.6" hidden="1" x14ac:dyDescent="0.25"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</row>
    <row r="445" spans="2:18" ht="15.6" hidden="1" x14ac:dyDescent="0.25"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</row>
    <row r="446" spans="2:18" ht="15.6" hidden="1" x14ac:dyDescent="0.25"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</row>
    <row r="447" spans="2:18" ht="15.6" hidden="1" x14ac:dyDescent="0.25"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</row>
    <row r="448" spans="2:18" ht="15.6" hidden="1" x14ac:dyDescent="0.25"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</row>
    <row r="449" spans="2:18" ht="15.6" hidden="1" x14ac:dyDescent="0.25"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</row>
    <row r="450" spans="2:18" ht="15.6" hidden="1" x14ac:dyDescent="0.25"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</row>
    <row r="451" spans="2:18" ht="15.6" hidden="1" x14ac:dyDescent="0.25"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</row>
    <row r="452" spans="2:18" ht="15.6" hidden="1" x14ac:dyDescent="0.25"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</row>
    <row r="453" spans="2:18" ht="15.6" hidden="1" x14ac:dyDescent="0.25"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</row>
    <row r="454" spans="2:18" ht="15.6" hidden="1" x14ac:dyDescent="0.25"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</row>
    <row r="455" spans="2:18" ht="15.6" hidden="1" x14ac:dyDescent="0.25"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</row>
    <row r="456" spans="2:18" ht="15.6" hidden="1" x14ac:dyDescent="0.25"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</row>
    <row r="457" spans="2:18" ht="15.6" hidden="1" x14ac:dyDescent="0.25"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</row>
    <row r="458" spans="2:18" ht="15.6" hidden="1" x14ac:dyDescent="0.25"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</row>
    <row r="459" spans="2:18" ht="15.6" hidden="1" x14ac:dyDescent="0.25"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</row>
    <row r="460" spans="2:18" ht="15.6" hidden="1" x14ac:dyDescent="0.25"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</row>
    <row r="461" spans="2:18" ht="15.6" hidden="1" x14ac:dyDescent="0.25"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</row>
    <row r="462" spans="2:18" ht="15.6" hidden="1" x14ac:dyDescent="0.25"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</row>
    <row r="463" spans="2:18" ht="15.6" hidden="1" x14ac:dyDescent="0.25"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</row>
    <row r="464" spans="2:18" ht="15.6" hidden="1" x14ac:dyDescent="0.25"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</row>
    <row r="465" spans="2:18" ht="15.6" hidden="1" x14ac:dyDescent="0.25"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</row>
    <row r="466" spans="2:18" ht="15.6" hidden="1" x14ac:dyDescent="0.25"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</row>
    <row r="467" spans="2:18" ht="15.6" hidden="1" x14ac:dyDescent="0.25"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</row>
    <row r="468" spans="2:18" ht="15.6" hidden="1" x14ac:dyDescent="0.25"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</row>
    <row r="469" spans="2:18" ht="15.6" hidden="1" x14ac:dyDescent="0.25"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</row>
    <row r="470" spans="2:18" ht="15.6" hidden="1" x14ac:dyDescent="0.25"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</row>
    <row r="471" spans="2:18" ht="15.6" hidden="1" x14ac:dyDescent="0.25"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</row>
    <row r="472" spans="2:18" ht="15.6" hidden="1" x14ac:dyDescent="0.25"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</row>
    <row r="473" spans="2:18" ht="15.6" hidden="1" x14ac:dyDescent="0.25"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</row>
    <row r="474" spans="2:18" ht="15.6" hidden="1" x14ac:dyDescent="0.25"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</row>
    <row r="475" spans="2:18" ht="15.6" hidden="1" x14ac:dyDescent="0.25"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</row>
    <row r="476" spans="2:18" ht="15.6" hidden="1" x14ac:dyDescent="0.25"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</row>
    <row r="477" spans="2:18" ht="15.6" hidden="1" x14ac:dyDescent="0.25"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</row>
    <row r="478" spans="2:18" ht="15.6" hidden="1" x14ac:dyDescent="0.25"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</row>
    <row r="479" spans="2:18" ht="15.6" hidden="1" x14ac:dyDescent="0.25"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</row>
    <row r="480" spans="2:18" ht="15.6" hidden="1" x14ac:dyDescent="0.25"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</row>
    <row r="481" spans="2:18" ht="15.6" hidden="1" x14ac:dyDescent="0.25"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</row>
    <row r="482" spans="2:18" ht="15.6" hidden="1" x14ac:dyDescent="0.25"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</row>
    <row r="483" spans="2:18" ht="15.6" hidden="1" x14ac:dyDescent="0.25"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</row>
    <row r="484" spans="2:18" ht="15.6" hidden="1" x14ac:dyDescent="0.25"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</row>
    <row r="485" spans="2:18" ht="15.6" hidden="1" x14ac:dyDescent="0.25"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</row>
    <row r="486" spans="2:18" ht="15.6" hidden="1" x14ac:dyDescent="0.25"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</row>
    <row r="487" spans="2:18" ht="15.6" hidden="1" x14ac:dyDescent="0.25"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</row>
    <row r="488" spans="2:18" ht="15.6" hidden="1" x14ac:dyDescent="0.25"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</row>
    <row r="489" spans="2:18" ht="15.6" hidden="1" x14ac:dyDescent="0.25"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</row>
    <row r="490" spans="2:18" ht="15.6" hidden="1" x14ac:dyDescent="0.25"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</row>
    <row r="491" spans="2:18" ht="15.6" hidden="1" x14ac:dyDescent="0.25"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</row>
    <row r="492" spans="2:18" ht="15.6" hidden="1" x14ac:dyDescent="0.25"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</row>
    <row r="493" spans="2:18" ht="15.6" hidden="1" x14ac:dyDescent="0.25"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</row>
    <row r="494" spans="2:18" ht="15.6" hidden="1" x14ac:dyDescent="0.25"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</row>
    <row r="495" spans="2:18" ht="15.6" hidden="1" x14ac:dyDescent="0.25"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</row>
    <row r="496" spans="2:18" ht="15.6" hidden="1" x14ac:dyDescent="0.25"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</row>
    <row r="497" spans="2:18" ht="15.6" hidden="1" x14ac:dyDescent="0.25"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</row>
    <row r="498" spans="2:18" ht="15.6" hidden="1" x14ac:dyDescent="0.25"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</row>
    <row r="499" spans="2:18" ht="15.6" hidden="1" x14ac:dyDescent="0.25"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</row>
    <row r="500" spans="2:18" ht="15.6" hidden="1" x14ac:dyDescent="0.25"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</row>
    <row r="501" spans="2:18" ht="15.6" hidden="1" x14ac:dyDescent="0.25"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</row>
    <row r="502" spans="2:18" ht="15.6" hidden="1" x14ac:dyDescent="0.25"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</row>
    <row r="503" spans="2:18" ht="15.6" hidden="1" x14ac:dyDescent="0.25"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</row>
    <row r="504" spans="2:18" ht="15.6" hidden="1" x14ac:dyDescent="0.25"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</row>
    <row r="505" spans="2:18" ht="15.6" hidden="1" x14ac:dyDescent="0.25"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</row>
    <row r="506" spans="2:18" ht="15.6" hidden="1" x14ac:dyDescent="0.25"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</row>
    <row r="507" spans="2:18" ht="15.6" hidden="1" x14ac:dyDescent="0.25"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</row>
    <row r="508" spans="2:18" ht="15.6" hidden="1" x14ac:dyDescent="0.25"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</row>
    <row r="509" spans="2:18" ht="15.6" hidden="1" x14ac:dyDescent="0.25"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</row>
    <row r="510" spans="2:18" ht="15.6" hidden="1" x14ac:dyDescent="0.25"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</row>
    <row r="511" spans="2:18" ht="15.6" hidden="1" x14ac:dyDescent="0.25"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</row>
    <row r="512" spans="2:18" ht="15.6" hidden="1" x14ac:dyDescent="0.25"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</row>
    <row r="513" spans="2:18" ht="15.6" hidden="1" x14ac:dyDescent="0.25"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</row>
    <row r="514" spans="2:18" ht="15.6" hidden="1" x14ac:dyDescent="0.25"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</row>
    <row r="515" spans="2:18" ht="15.6" hidden="1" x14ac:dyDescent="0.25"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</row>
    <row r="516" spans="2:18" ht="15.6" hidden="1" x14ac:dyDescent="0.25"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</row>
    <row r="517" spans="2:18" ht="15.6" hidden="1" x14ac:dyDescent="0.25"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</row>
    <row r="518" spans="2:18" ht="15.6" hidden="1" x14ac:dyDescent="0.25"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</row>
    <row r="519" spans="2:18" ht="15.6" hidden="1" x14ac:dyDescent="0.25"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</row>
    <row r="520" spans="2:18" ht="15.6" hidden="1" x14ac:dyDescent="0.25"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</row>
    <row r="521" spans="2:18" ht="15.6" hidden="1" x14ac:dyDescent="0.25"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</row>
    <row r="522" spans="2:18" ht="15.6" hidden="1" x14ac:dyDescent="0.25"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</row>
    <row r="523" spans="2:18" ht="15.6" hidden="1" x14ac:dyDescent="0.25"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</row>
    <row r="524" spans="2:18" ht="15.6" hidden="1" x14ac:dyDescent="0.25"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</row>
    <row r="525" spans="2:18" ht="15.6" hidden="1" x14ac:dyDescent="0.25"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</row>
    <row r="526" spans="2:18" ht="15.6" hidden="1" x14ac:dyDescent="0.25"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</row>
    <row r="527" spans="2:18" ht="15.6" hidden="1" x14ac:dyDescent="0.25"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</row>
    <row r="528" spans="2:18" ht="15.6" hidden="1" x14ac:dyDescent="0.25"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</row>
    <row r="529" spans="2:18" ht="15.6" hidden="1" x14ac:dyDescent="0.25"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</row>
    <row r="530" spans="2:18" ht="15.6" hidden="1" x14ac:dyDescent="0.25"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</row>
    <row r="531" spans="2:18" ht="15.6" hidden="1" x14ac:dyDescent="0.25"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</row>
    <row r="532" spans="2:18" ht="15.6" hidden="1" x14ac:dyDescent="0.25"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</row>
    <row r="533" spans="2:18" ht="15.6" hidden="1" x14ac:dyDescent="0.25"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</row>
    <row r="534" spans="2:18" ht="15.6" hidden="1" x14ac:dyDescent="0.25"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</row>
    <row r="535" spans="2:18" ht="15.6" hidden="1" x14ac:dyDescent="0.25"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</row>
    <row r="536" spans="2:18" ht="15.6" hidden="1" x14ac:dyDescent="0.25"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</row>
    <row r="537" spans="2:18" ht="15.6" hidden="1" x14ac:dyDescent="0.25"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</row>
    <row r="538" spans="2:18" ht="15.6" hidden="1" x14ac:dyDescent="0.25"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</row>
    <row r="539" spans="2:18" ht="15.6" hidden="1" x14ac:dyDescent="0.25"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</row>
    <row r="540" spans="2:18" ht="15.6" hidden="1" x14ac:dyDescent="0.25"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</row>
    <row r="541" spans="2:18" ht="15.6" hidden="1" x14ac:dyDescent="0.25"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</row>
    <row r="542" spans="2:18" ht="15.6" hidden="1" x14ac:dyDescent="0.25"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</row>
    <row r="543" spans="2:18" ht="15.6" hidden="1" x14ac:dyDescent="0.25"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</row>
    <row r="544" spans="2:18" ht="15.6" hidden="1" x14ac:dyDescent="0.25"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</row>
    <row r="545" spans="2:18" ht="15.6" hidden="1" x14ac:dyDescent="0.25"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</row>
    <row r="546" spans="2:18" ht="15.6" hidden="1" x14ac:dyDescent="0.25"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</row>
    <row r="547" spans="2:18" ht="15.6" hidden="1" x14ac:dyDescent="0.25"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</row>
    <row r="548" spans="2:18" ht="15.6" hidden="1" x14ac:dyDescent="0.25"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</row>
    <row r="549" spans="2:18" ht="15.6" hidden="1" x14ac:dyDescent="0.25"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</row>
    <row r="550" spans="2:18" ht="15.6" hidden="1" x14ac:dyDescent="0.25"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</row>
    <row r="551" spans="2:18" ht="15.6" hidden="1" x14ac:dyDescent="0.25"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</row>
    <row r="552" spans="2:18" ht="15.6" hidden="1" x14ac:dyDescent="0.25"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</row>
    <row r="553" spans="2:18" ht="15.6" hidden="1" x14ac:dyDescent="0.25"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</row>
    <row r="554" spans="2:18" ht="15.6" hidden="1" x14ac:dyDescent="0.25"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</row>
    <row r="555" spans="2:18" ht="15.6" hidden="1" x14ac:dyDescent="0.25"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</row>
    <row r="556" spans="2:18" ht="15.6" hidden="1" x14ac:dyDescent="0.25"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</row>
    <row r="557" spans="2:18" ht="15.6" hidden="1" x14ac:dyDescent="0.25"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</row>
    <row r="558" spans="2:18" ht="15.6" hidden="1" x14ac:dyDescent="0.25"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</row>
    <row r="559" spans="2:18" ht="15.6" hidden="1" x14ac:dyDescent="0.25"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</row>
    <row r="560" spans="2:18" ht="15.6" hidden="1" x14ac:dyDescent="0.25"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</row>
    <row r="561" spans="2:18" ht="15.6" hidden="1" x14ac:dyDescent="0.25"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</row>
    <row r="562" spans="2:18" ht="15.6" hidden="1" x14ac:dyDescent="0.25"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</row>
    <row r="563" spans="2:18" ht="15.6" hidden="1" x14ac:dyDescent="0.25"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</row>
    <row r="564" spans="2:18" ht="15.6" hidden="1" x14ac:dyDescent="0.25"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</row>
    <row r="565" spans="2:18" ht="15.6" hidden="1" x14ac:dyDescent="0.25"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</row>
    <row r="566" spans="2:18" ht="15.6" hidden="1" x14ac:dyDescent="0.25"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</row>
    <row r="567" spans="2:18" ht="15.6" hidden="1" x14ac:dyDescent="0.25"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</row>
    <row r="568" spans="2:18" ht="15.6" hidden="1" x14ac:dyDescent="0.25"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</row>
    <row r="569" spans="2:18" ht="15.6" hidden="1" x14ac:dyDescent="0.25"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</row>
    <row r="570" spans="2:18" ht="15.6" hidden="1" x14ac:dyDescent="0.25"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</row>
    <row r="571" spans="2:18" ht="15.6" hidden="1" x14ac:dyDescent="0.25"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</row>
    <row r="572" spans="2:18" ht="15.6" hidden="1" x14ac:dyDescent="0.25"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</row>
    <row r="573" spans="2:18" ht="15.6" hidden="1" x14ac:dyDescent="0.25"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</row>
    <row r="574" spans="2:18" ht="15.6" hidden="1" x14ac:dyDescent="0.25"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</row>
    <row r="575" spans="2:18" ht="15.6" hidden="1" x14ac:dyDescent="0.25"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</row>
    <row r="576" spans="2:18" ht="15.6" hidden="1" x14ac:dyDescent="0.25"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</row>
    <row r="577" spans="2:18" ht="15.6" hidden="1" x14ac:dyDescent="0.25"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</row>
    <row r="578" spans="2:18" ht="15.6" hidden="1" x14ac:dyDescent="0.25"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</row>
    <row r="579" spans="2:18" ht="15.6" hidden="1" x14ac:dyDescent="0.25"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</row>
    <row r="580" spans="2:18" ht="15.6" hidden="1" x14ac:dyDescent="0.25"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</row>
    <row r="581" spans="2:18" ht="15.6" hidden="1" x14ac:dyDescent="0.25"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</row>
    <row r="582" spans="2:18" ht="15.6" hidden="1" x14ac:dyDescent="0.25"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</row>
    <row r="583" spans="2:18" ht="15.6" hidden="1" x14ac:dyDescent="0.25"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</row>
    <row r="584" spans="2:18" ht="15.6" hidden="1" x14ac:dyDescent="0.25"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</row>
    <row r="585" spans="2:18" ht="15.6" hidden="1" x14ac:dyDescent="0.25"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</row>
    <row r="586" spans="2:18" ht="15.6" hidden="1" x14ac:dyDescent="0.25"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</row>
    <row r="587" spans="2:18" ht="15.6" hidden="1" x14ac:dyDescent="0.25"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</row>
    <row r="588" spans="2:18" ht="15.6" hidden="1" x14ac:dyDescent="0.25"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</row>
    <row r="589" spans="2:18" ht="15.6" hidden="1" x14ac:dyDescent="0.25"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</row>
    <row r="590" spans="2:18" ht="15.6" hidden="1" x14ac:dyDescent="0.25"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</row>
    <row r="591" spans="2:18" ht="15.6" hidden="1" x14ac:dyDescent="0.25"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</row>
    <row r="592" spans="2:18" ht="15.6" hidden="1" x14ac:dyDescent="0.25"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</row>
    <row r="593" spans="2:18" ht="15.6" hidden="1" x14ac:dyDescent="0.25"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</row>
    <row r="594" spans="2:18" ht="15.6" hidden="1" x14ac:dyDescent="0.25"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</row>
    <row r="595" spans="2:18" ht="15.6" hidden="1" x14ac:dyDescent="0.25"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</row>
    <row r="596" spans="2:18" ht="15.6" hidden="1" x14ac:dyDescent="0.25"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</row>
    <row r="597" spans="2:18" ht="15.6" hidden="1" x14ac:dyDescent="0.25"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</row>
    <row r="598" spans="2:18" ht="15.6" hidden="1" x14ac:dyDescent="0.25"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</row>
    <row r="599" spans="2:18" ht="15.6" hidden="1" x14ac:dyDescent="0.25"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</row>
    <row r="600" spans="2:18" ht="15.6" hidden="1" x14ac:dyDescent="0.25"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</row>
    <row r="601" spans="2:18" ht="15.6" hidden="1" x14ac:dyDescent="0.25"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</row>
    <row r="602" spans="2:18" ht="15.6" hidden="1" x14ac:dyDescent="0.25"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</row>
    <row r="603" spans="2:18" ht="15.6" hidden="1" x14ac:dyDescent="0.25"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</row>
    <row r="604" spans="2:18" ht="15.6" hidden="1" x14ac:dyDescent="0.25"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</row>
    <row r="605" spans="2:18" ht="15.6" hidden="1" x14ac:dyDescent="0.25"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</row>
    <row r="606" spans="2:18" ht="15.6" hidden="1" x14ac:dyDescent="0.25"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</row>
    <row r="607" spans="2:18" ht="15.6" hidden="1" x14ac:dyDescent="0.25"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</row>
    <row r="608" spans="2:18" ht="15.6" hidden="1" x14ac:dyDescent="0.25"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</row>
    <row r="609" spans="2:18" ht="15.6" hidden="1" x14ac:dyDescent="0.25"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</row>
    <row r="610" spans="2:18" ht="15.6" hidden="1" x14ac:dyDescent="0.25"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</row>
    <row r="611" spans="2:18" ht="15.6" hidden="1" x14ac:dyDescent="0.25"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</row>
    <row r="612" spans="2:18" ht="15.6" hidden="1" x14ac:dyDescent="0.25"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</row>
    <row r="613" spans="2:18" ht="15.6" hidden="1" x14ac:dyDescent="0.25"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</row>
    <row r="614" spans="2:18" ht="15.6" hidden="1" x14ac:dyDescent="0.25"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</row>
    <row r="615" spans="2:18" ht="15.6" hidden="1" x14ac:dyDescent="0.25"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</row>
    <row r="616" spans="2:18" ht="15.6" hidden="1" x14ac:dyDescent="0.25"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</row>
    <row r="617" spans="2:18" ht="15.6" hidden="1" x14ac:dyDescent="0.25"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</row>
    <row r="618" spans="2:18" ht="15.6" hidden="1" x14ac:dyDescent="0.25"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</row>
    <row r="619" spans="2:18" ht="15.6" hidden="1" x14ac:dyDescent="0.25"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</row>
    <row r="620" spans="2:18" ht="15.6" hidden="1" x14ac:dyDescent="0.25"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</row>
    <row r="621" spans="2:18" ht="15.6" hidden="1" x14ac:dyDescent="0.25"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</row>
    <row r="622" spans="2:18" ht="15.6" hidden="1" x14ac:dyDescent="0.25"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</row>
    <row r="623" spans="2:18" ht="15.6" hidden="1" x14ac:dyDescent="0.25"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</row>
    <row r="624" spans="2:18" ht="15.6" hidden="1" x14ac:dyDescent="0.25"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</row>
    <row r="625" spans="2:18" ht="15.6" hidden="1" x14ac:dyDescent="0.25"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</row>
    <row r="626" spans="2:18" ht="15.6" hidden="1" x14ac:dyDescent="0.25"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</row>
    <row r="627" spans="2:18" ht="15.6" hidden="1" x14ac:dyDescent="0.25"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</row>
    <row r="628" spans="2:18" ht="15.6" hidden="1" x14ac:dyDescent="0.25"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</row>
    <row r="629" spans="2:18" ht="15.6" hidden="1" x14ac:dyDescent="0.25"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</row>
    <row r="630" spans="2:18" ht="15.6" hidden="1" x14ac:dyDescent="0.25"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</row>
    <row r="631" spans="2:18" ht="15.6" hidden="1" x14ac:dyDescent="0.25"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</row>
    <row r="632" spans="2:18" ht="15.6" hidden="1" x14ac:dyDescent="0.25"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</row>
    <row r="633" spans="2:18" ht="15.6" hidden="1" x14ac:dyDescent="0.25"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</row>
    <row r="634" spans="2:18" ht="15.6" hidden="1" x14ac:dyDescent="0.25"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</row>
    <row r="635" spans="2:18" ht="15.6" hidden="1" x14ac:dyDescent="0.25"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</row>
    <row r="636" spans="2:18" ht="15.6" hidden="1" x14ac:dyDescent="0.25"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</row>
    <row r="637" spans="2:18" ht="15.6" hidden="1" x14ac:dyDescent="0.25"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</row>
    <row r="638" spans="2:18" ht="15.6" hidden="1" x14ac:dyDescent="0.25"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</row>
    <row r="639" spans="2:18" ht="15.6" hidden="1" x14ac:dyDescent="0.25"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</row>
    <row r="640" spans="2:18" ht="15.6" hidden="1" x14ac:dyDescent="0.25"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</row>
    <row r="641" spans="2:18" ht="15.6" hidden="1" x14ac:dyDescent="0.25"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</row>
    <row r="642" spans="2:18" ht="15.6" hidden="1" x14ac:dyDescent="0.25"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</row>
    <row r="643" spans="2:18" ht="15.6" hidden="1" x14ac:dyDescent="0.25"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</row>
    <row r="644" spans="2:18" ht="15.6" hidden="1" x14ac:dyDescent="0.25"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</row>
    <row r="645" spans="2:18" ht="15.6" hidden="1" x14ac:dyDescent="0.25"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</row>
    <row r="646" spans="2:18" ht="15.6" hidden="1" x14ac:dyDescent="0.25"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</row>
    <row r="647" spans="2:18" ht="15.6" hidden="1" x14ac:dyDescent="0.25"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</row>
    <row r="648" spans="2:18" ht="15.6" hidden="1" x14ac:dyDescent="0.25"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</row>
    <row r="649" spans="2:18" ht="15.6" hidden="1" x14ac:dyDescent="0.25"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</row>
    <row r="650" spans="2:18" ht="15.6" hidden="1" x14ac:dyDescent="0.25"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</row>
    <row r="651" spans="2:18" ht="15.6" hidden="1" x14ac:dyDescent="0.25"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</row>
    <row r="652" spans="2:18" ht="15.6" hidden="1" x14ac:dyDescent="0.25"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</row>
    <row r="653" spans="2:18" ht="15.6" hidden="1" x14ac:dyDescent="0.25"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</row>
    <row r="654" spans="2:18" ht="15.6" hidden="1" x14ac:dyDescent="0.25"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</row>
    <row r="655" spans="2:18" ht="15.6" hidden="1" x14ac:dyDescent="0.25"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</row>
    <row r="656" spans="2:18" ht="15.6" hidden="1" x14ac:dyDescent="0.25"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</row>
    <row r="657" spans="2:18" ht="15.6" hidden="1" x14ac:dyDescent="0.25"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</row>
    <row r="658" spans="2:18" ht="15.6" hidden="1" x14ac:dyDescent="0.25"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</row>
    <row r="659" spans="2:18" ht="15.6" hidden="1" x14ac:dyDescent="0.25"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</row>
    <row r="660" spans="2:18" ht="15.6" hidden="1" x14ac:dyDescent="0.25"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</row>
    <row r="661" spans="2:18" ht="15.6" hidden="1" x14ac:dyDescent="0.25"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</row>
    <row r="662" spans="2:18" ht="15.6" hidden="1" x14ac:dyDescent="0.25"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</row>
    <row r="663" spans="2:18" ht="15.6" hidden="1" x14ac:dyDescent="0.25"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</row>
    <row r="664" spans="2:18" ht="15.6" hidden="1" x14ac:dyDescent="0.25"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</row>
    <row r="665" spans="2:18" ht="15.6" hidden="1" x14ac:dyDescent="0.25"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</row>
    <row r="666" spans="2:18" ht="15.6" hidden="1" x14ac:dyDescent="0.25"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</row>
    <row r="667" spans="2:18" ht="15.6" hidden="1" x14ac:dyDescent="0.25"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</row>
    <row r="668" spans="2:18" ht="15.6" hidden="1" x14ac:dyDescent="0.25"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</row>
    <row r="669" spans="2:18" ht="15.6" hidden="1" x14ac:dyDescent="0.25"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</row>
    <row r="670" spans="2:18" ht="15.6" hidden="1" x14ac:dyDescent="0.25"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</row>
    <row r="671" spans="2:18" ht="15.6" hidden="1" x14ac:dyDescent="0.25"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</row>
    <row r="672" spans="2:18" ht="15.6" hidden="1" x14ac:dyDescent="0.25"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</row>
    <row r="673" spans="2:18" ht="15.6" hidden="1" x14ac:dyDescent="0.25"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</row>
    <row r="674" spans="2:18" ht="15.6" hidden="1" x14ac:dyDescent="0.25"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</row>
    <row r="675" spans="2:18" ht="15.6" hidden="1" x14ac:dyDescent="0.25"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</row>
    <row r="676" spans="2:18" ht="15.6" hidden="1" x14ac:dyDescent="0.25"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</row>
    <row r="677" spans="2:18" ht="15.6" hidden="1" x14ac:dyDescent="0.25"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</row>
    <row r="678" spans="2:18" ht="15.6" hidden="1" x14ac:dyDescent="0.25"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</row>
    <row r="679" spans="2:18" ht="15.6" hidden="1" x14ac:dyDescent="0.25"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</row>
    <row r="680" spans="2:18" ht="15.6" hidden="1" x14ac:dyDescent="0.25"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</row>
    <row r="681" spans="2:18" ht="15.6" hidden="1" x14ac:dyDescent="0.25"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</row>
    <row r="682" spans="2:18" ht="15.6" hidden="1" x14ac:dyDescent="0.25"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</row>
    <row r="683" spans="2:18" ht="15.6" hidden="1" x14ac:dyDescent="0.25"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</row>
    <row r="684" spans="2:18" ht="15.6" hidden="1" x14ac:dyDescent="0.25"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</row>
    <row r="685" spans="2:18" ht="15.6" hidden="1" x14ac:dyDescent="0.25"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</row>
    <row r="686" spans="2:18" ht="15.6" hidden="1" x14ac:dyDescent="0.25"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</row>
    <row r="687" spans="2:18" ht="15.6" hidden="1" x14ac:dyDescent="0.25"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</row>
    <row r="688" spans="2:18" ht="15.6" hidden="1" x14ac:dyDescent="0.25"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</row>
    <row r="689" spans="2:18" ht="15.6" hidden="1" x14ac:dyDescent="0.25"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</row>
    <row r="690" spans="2:18" ht="15.6" hidden="1" x14ac:dyDescent="0.25"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</row>
    <row r="691" spans="2:18" ht="15.6" hidden="1" x14ac:dyDescent="0.25"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</row>
    <row r="692" spans="2:18" ht="15.6" hidden="1" x14ac:dyDescent="0.25"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</row>
    <row r="693" spans="2:18" ht="15.6" hidden="1" x14ac:dyDescent="0.25"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</row>
    <row r="694" spans="2:18" ht="15.6" hidden="1" x14ac:dyDescent="0.25"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</row>
    <row r="695" spans="2:18" ht="15.6" hidden="1" x14ac:dyDescent="0.25"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</row>
    <row r="696" spans="2:18" ht="15.6" hidden="1" x14ac:dyDescent="0.25"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</row>
    <row r="697" spans="2:18" ht="15.6" hidden="1" x14ac:dyDescent="0.25"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</row>
    <row r="698" spans="2:18" ht="15.6" hidden="1" x14ac:dyDescent="0.25"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</row>
    <row r="699" spans="2:18" ht="15.6" hidden="1" x14ac:dyDescent="0.25"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</row>
    <row r="700" spans="2:18" ht="15.6" hidden="1" x14ac:dyDescent="0.25"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</row>
    <row r="701" spans="2:18" ht="15.6" hidden="1" x14ac:dyDescent="0.25"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</row>
    <row r="702" spans="2:18" ht="15.6" hidden="1" x14ac:dyDescent="0.25"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</row>
    <row r="703" spans="2:18" ht="15.6" hidden="1" x14ac:dyDescent="0.25"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</row>
    <row r="704" spans="2:18" ht="15.6" hidden="1" x14ac:dyDescent="0.25"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</row>
    <row r="705" spans="2:18" ht="15.6" hidden="1" x14ac:dyDescent="0.25"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</row>
    <row r="706" spans="2:18" ht="15.6" hidden="1" x14ac:dyDescent="0.25"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</row>
    <row r="707" spans="2:18" ht="15.6" hidden="1" x14ac:dyDescent="0.25"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</row>
    <row r="708" spans="2:18" ht="15.6" hidden="1" x14ac:dyDescent="0.25"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</row>
    <row r="709" spans="2:18" ht="15.6" hidden="1" x14ac:dyDescent="0.25"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</row>
    <row r="710" spans="2:18" ht="15.6" hidden="1" x14ac:dyDescent="0.25"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</row>
    <row r="711" spans="2:18" ht="15.6" hidden="1" x14ac:dyDescent="0.25"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</row>
    <row r="712" spans="2:18" ht="15.6" hidden="1" x14ac:dyDescent="0.25"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</row>
    <row r="713" spans="2:18" ht="15.6" hidden="1" x14ac:dyDescent="0.25"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</row>
    <row r="714" spans="2:18" ht="15.6" hidden="1" x14ac:dyDescent="0.25"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</row>
    <row r="715" spans="2:18" ht="15.6" hidden="1" x14ac:dyDescent="0.25"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</row>
    <row r="716" spans="2:18" ht="15.6" hidden="1" x14ac:dyDescent="0.25"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</row>
    <row r="717" spans="2:18" ht="15.6" hidden="1" x14ac:dyDescent="0.25"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</row>
    <row r="718" spans="2:18" ht="15.6" hidden="1" x14ac:dyDescent="0.25"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</row>
    <row r="719" spans="2:18" ht="15.6" hidden="1" x14ac:dyDescent="0.25"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</row>
    <row r="720" spans="2:18" ht="15.6" hidden="1" x14ac:dyDescent="0.25"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</row>
    <row r="721" spans="2:18" ht="15.6" hidden="1" x14ac:dyDescent="0.25"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</row>
    <row r="722" spans="2:18" ht="15.6" hidden="1" x14ac:dyDescent="0.25"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</row>
    <row r="723" spans="2:18" ht="15.6" hidden="1" x14ac:dyDescent="0.25"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</row>
    <row r="724" spans="2:18" ht="15.6" hidden="1" x14ac:dyDescent="0.25"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</row>
    <row r="725" spans="2:18" ht="15.6" hidden="1" x14ac:dyDescent="0.25"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</row>
    <row r="726" spans="2:18" ht="15.6" hidden="1" x14ac:dyDescent="0.25"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</row>
    <row r="727" spans="2:18" ht="15.6" hidden="1" x14ac:dyDescent="0.25"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</row>
    <row r="728" spans="2:18" ht="15.6" hidden="1" x14ac:dyDescent="0.25"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</row>
    <row r="729" spans="2:18" ht="15.6" hidden="1" x14ac:dyDescent="0.25"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</row>
    <row r="730" spans="2:18" ht="15.6" hidden="1" x14ac:dyDescent="0.25"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</row>
    <row r="731" spans="2:18" ht="15.6" hidden="1" x14ac:dyDescent="0.25"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</row>
    <row r="732" spans="2:18" ht="15.6" hidden="1" x14ac:dyDescent="0.25"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</row>
    <row r="733" spans="2:18" ht="15.6" hidden="1" x14ac:dyDescent="0.25"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</row>
    <row r="734" spans="2:18" ht="15.6" hidden="1" x14ac:dyDescent="0.25"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</row>
    <row r="735" spans="2:18" ht="15.6" hidden="1" x14ac:dyDescent="0.25"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</row>
    <row r="736" spans="2:18" ht="15.6" hidden="1" x14ac:dyDescent="0.25"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</row>
    <row r="737" spans="2:18" ht="15.6" hidden="1" x14ac:dyDescent="0.25"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</row>
    <row r="738" spans="2:18" ht="15.6" hidden="1" x14ac:dyDescent="0.25"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</row>
    <row r="739" spans="2:18" ht="15.6" hidden="1" x14ac:dyDescent="0.25"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</row>
    <row r="740" spans="2:18" ht="15.6" hidden="1" x14ac:dyDescent="0.25"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</row>
    <row r="741" spans="2:18" ht="15.6" hidden="1" x14ac:dyDescent="0.25"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</row>
    <row r="742" spans="2:18" ht="15.6" hidden="1" x14ac:dyDescent="0.25"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</row>
    <row r="743" spans="2:18" ht="15.6" hidden="1" x14ac:dyDescent="0.25"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</row>
    <row r="744" spans="2:18" ht="15.6" hidden="1" x14ac:dyDescent="0.25"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</row>
    <row r="745" spans="2:18" ht="15.6" hidden="1" x14ac:dyDescent="0.25"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</row>
    <row r="746" spans="2:18" ht="15.6" hidden="1" x14ac:dyDescent="0.25"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</row>
    <row r="747" spans="2:18" ht="15.6" hidden="1" x14ac:dyDescent="0.25"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</row>
    <row r="748" spans="2:18" ht="15.6" hidden="1" x14ac:dyDescent="0.25"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</row>
    <row r="749" spans="2:18" ht="15.6" hidden="1" x14ac:dyDescent="0.25"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</row>
    <row r="750" spans="2:18" ht="15.6" hidden="1" x14ac:dyDescent="0.25"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</row>
    <row r="751" spans="2:18" ht="15.6" hidden="1" x14ac:dyDescent="0.25"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</row>
    <row r="752" spans="2:18" ht="15.6" hidden="1" x14ac:dyDescent="0.25"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</row>
    <row r="753" spans="2:18" ht="15.6" hidden="1" x14ac:dyDescent="0.25"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</row>
    <row r="754" spans="2:18" ht="15.6" hidden="1" x14ac:dyDescent="0.25"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</row>
    <row r="755" spans="2:18" ht="15.6" hidden="1" x14ac:dyDescent="0.25"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</row>
    <row r="756" spans="2:18" ht="15.6" hidden="1" x14ac:dyDescent="0.25"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</row>
    <row r="757" spans="2:18" ht="15.6" hidden="1" x14ac:dyDescent="0.25"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</row>
    <row r="758" spans="2:18" ht="15.6" hidden="1" x14ac:dyDescent="0.25"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</row>
    <row r="759" spans="2:18" ht="15.6" hidden="1" x14ac:dyDescent="0.25"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</row>
    <row r="760" spans="2:18" ht="15.6" hidden="1" x14ac:dyDescent="0.25"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</row>
    <row r="761" spans="2:18" ht="15.6" hidden="1" x14ac:dyDescent="0.25"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</row>
    <row r="762" spans="2:18" ht="15.6" hidden="1" x14ac:dyDescent="0.25"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</row>
    <row r="763" spans="2:18" ht="15.6" hidden="1" x14ac:dyDescent="0.25"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</row>
    <row r="764" spans="2:18" ht="15.6" hidden="1" x14ac:dyDescent="0.25"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</row>
    <row r="765" spans="2:18" ht="15.6" hidden="1" x14ac:dyDescent="0.25"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</row>
    <row r="766" spans="2:18" ht="15.6" hidden="1" x14ac:dyDescent="0.25"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</row>
    <row r="767" spans="2:18" ht="15.6" hidden="1" x14ac:dyDescent="0.25"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</row>
    <row r="768" spans="2:18" ht="15.6" hidden="1" x14ac:dyDescent="0.25"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</row>
    <row r="769" spans="2:18" ht="15.6" hidden="1" x14ac:dyDescent="0.25"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</row>
    <row r="770" spans="2:18" ht="15.6" hidden="1" x14ac:dyDescent="0.25"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</row>
    <row r="771" spans="2:18" ht="15.6" hidden="1" x14ac:dyDescent="0.25"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</row>
    <row r="772" spans="2:18" ht="15.6" hidden="1" x14ac:dyDescent="0.25"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</row>
    <row r="773" spans="2:18" ht="15.6" hidden="1" x14ac:dyDescent="0.25"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</row>
    <row r="774" spans="2:18" ht="15.6" hidden="1" x14ac:dyDescent="0.25"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</row>
    <row r="775" spans="2:18" ht="15.6" hidden="1" x14ac:dyDescent="0.25"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</row>
    <row r="776" spans="2:18" ht="15.6" hidden="1" x14ac:dyDescent="0.25"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</row>
    <row r="777" spans="2:18" ht="15.6" hidden="1" x14ac:dyDescent="0.25"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</row>
    <row r="778" spans="2:18" ht="15.6" hidden="1" x14ac:dyDescent="0.25"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</row>
    <row r="779" spans="2:18" ht="15.6" hidden="1" x14ac:dyDescent="0.25"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</row>
    <row r="780" spans="2:18" ht="15.6" hidden="1" x14ac:dyDescent="0.25"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</row>
    <row r="781" spans="2:18" ht="15.6" hidden="1" x14ac:dyDescent="0.25"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</row>
    <row r="782" spans="2:18" ht="15.6" hidden="1" x14ac:dyDescent="0.25"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</row>
    <row r="783" spans="2:18" ht="15.6" hidden="1" x14ac:dyDescent="0.25"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</row>
    <row r="784" spans="2:18" ht="15.6" hidden="1" x14ac:dyDescent="0.25"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</row>
    <row r="785" spans="2:18" ht="15.6" hidden="1" x14ac:dyDescent="0.25"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</row>
    <row r="786" spans="2:18" ht="15.6" hidden="1" x14ac:dyDescent="0.25"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</row>
    <row r="787" spans="2:18" ht="15.6" hidden="1" x14ac:dyDescent="0.25"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</row>
    <row r="788" spans="2:18" ht="15.6" hidden="1" x14ac:dyDescent="0.25"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</row>
    <row r="789" spans="2:18" ht="15.6" hidden="1" x14ac:dyDescent="0.25"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</row>
    <row r="790" spans="2:18" ht="15.6" hidden="1" x14ac:dyDescent="0.25"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</row>
    <row r="791" spans="2:18" ht="15.6" hidden="1" x14ac:dyDescent="0.25"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</row>
    <row r="792" spans="2:18" ht="15.6" hidden="1" x14ac:dyDescent="0.25"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</row>
    <row r="793" spans="2:18" ht="15.6" hidden="1" x14ac:dyDescent="0.25"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</row>
    <row r="794" spans="2:18" ht="15.6" hidden="1" x14ac:dyDescent="0.25"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</row>
    <row r="795" spans="2:18" ht="15.6" hidden="1" x14ac:dyDescent="0.25"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</row>
    <row r="796" spans="2:18" ht="15.6" hidden="1" x14ac:dyDescent="0.25"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</row>
    <row r="797" spans="2:18" ht="15.6" hidden="1" x14ac:dyDescent="0.25"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</row>
    <row r="798" spans="2:18" ht="15.6" hidden="1" x14ac:dyDescent="0.25"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</row>
    <row r="799" spans="2:18" ht="15.6" hidden="1" x14ac:dyDescent="0.25"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</row>
    <row r="800" spans="2:18" ht="15.6" hidden="1" x14ac:dyDescent="0.25"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</row>
    <row r="801" spans="2:18" ht="15.6" hidden="1" x14ac:dyDescent="0.25"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</row>
    <row r="802" spans="2:18" ht="15.6" hidden="1" x14ac:dyDescent="0.25"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</row>
    <row r="803" spans="2:18" ht="15.6" hidden="1" x14ac:dyDescent="0.25"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</row>
    <row r="804" spans="2:18" ht="15.6" hidden="1" x14ac:dyDescent="0.25"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</row>
    <row r="805" spans="2:18" ht="15.6" hidden="1" x14ac:dyDescent="0.25"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</row>
    <row r="806" spans="2:18" ht="15.6" hidden="1" x14ac:dyDescent="0.25"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</row>
    <row r="807" spans="2:18" ht="15.6" hidden="1" x14ac:dyDescent="0.25"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</row>
    <row r="808" spans="2:18" ht="15.6" hidden="1" x14ac:dyDescent="0.25"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</row>
    <row r="809" spans="2:18" ht="15.6" hidden="1" x14ac:dyDescent="0.25"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</row>
    <row r="810" spans="2:18" ht="15.6" hidden="1" x14ac:dyDescent="0.25"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</row>
    <row r="811" spans="2:18" ht="15.6" hidden="1" x14ac:dyDescent="0.25"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</row>
    <row r="812" spans="2:18" ht="15.6" hidden="1" x14ac:dyDescent="0.25"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</row>
    <row r="813" spans="2:18" ht="15.6" hidden="1" x14ac:dyDescent="0.25"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</row>
    <row r="814" spans="2:18" ht="15.6" hidden="1" x14ac:dyDescent="0.25"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</row>
    <row r="815" spans="2:18" ht="15.6" hidden="1" x14ac:dyDescent="0.25"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</row>
    <row r="816" spans="2:18" ht="15.6" hidden="1" x14ac:dyDescent="0.25"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</row>
    <row r="817" spans="2:18" ht="15.6" hidden="1" x14ac:dyDescent="0.25"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</row>
    <row r="818" spans="2:18" ht="15.6" hidden="1" x14ac:dyDescent="0.25"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</row>
    <row r="819" spans="2:18" ht="15.6" hidden="1" x14ac:dyDescent="0.25"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</row>
    <row r="820" spans="2:18" ht="15.6" hidden="1" x14ac:dyDescent="0.25"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</row>
    <row r="821" spans="2:18" ht="15.6" hidden="1" x14ac:dyDescent="0.25"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</row>
    <row r="822" spans="2:18" ht="15.6" hidden="1" x14ac:dyDescent="0.25"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</row>
    <row r="823" spans="2:18" ht="15.6" hidden="1" x14ac:dyDescent="0.25"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</row>
    <row r="824" spans="2:18" ht="15.6" hidden="1" x14ac:dyDescent="0.25"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</row>
    <row r="825" spans="2:18" ht="15.6" hidden="1" x14ac:dyDescent="0.25"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</row>
    <row r="826" spans="2:18" ht="15.6" hidden="1" x14ac:dyDescent="0.25"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</row>
    <row r="827" spans="2:18" ht="15.6" hidden="1" x14ac:dyDescent="0.25"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</row>
    <row r="828" spans="2:18" ht="15.6" hidden="1" x14ac:dyDescent="0.25"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</row>
    <row r="829" spans="2:18" ht="15.6" hidden="1" x14ac:dyDescent="0.25"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</row>
    <row r="830" spans="2:18" ht="15.6" hidden="1" x14ac:dyDescent="0.25"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</row>
    <row r="831" spans="2:18" ht="15.6" hidden="1" x14ac:dyDescent="0.25"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</row>
    <row r="832" spans="2:18" ht="15.6" hidden="1" x14ac:dyDescent="0.25"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</row>
    <row r="833" spans="2:18" ht="15.6" hidden="1" x14ac:dyDescent="0.25"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</row>
    <row r="834" spans="2:18" ht="15.6" hidden="1" x14ac:dyDescent="0.25"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</row>
    <row r="835" spans="2:18" ht="15.6" hidden="1" x14ac:dyDescent="0.25"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</row>
    <row r="836" spans="2:18" ht="15.6" hidden="1" x14ac:dyDescent="0.25"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</row>
    <row r="837" spans="2:18" ht="15.6" hidden="1" x14ac:dyDescent="0.25"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</row>
    <row r="838" spans="2:18" ht="15.6" hidden="1" x14ac:dyDescent="0.25"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</row>
    <row r="839" spans="2:18" ht="15.6" hidden="1" x14ac:dyDescent="0.25"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</row>
    <row r="840" spans="2:18" ht="15.6" hidden="1" x14ac:dyDescent="0.25"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</row>
    <row r="841" spans="2:18" ht="15.6" hidden="1" x14ac:dyDescent="0.25"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</row>
    <row r="842" spans="2:18" ht="15.6" hidden="1" x14ac:dyDescent="0.25"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</row>
    <row r="843" spans="2:18" ht="15.6" hidden="1" x14ac:dyDescent="0.25"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</row>
    <row r="844" spans="2:18" ht="15.6" hidden="1" x14ac:dyDescent="0.25"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</row>
    <row r="845" spans="2:18" ht="15.6" hidden="1" x14ac:dyDescent="0.25"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</row>
    <row r="846" spans="2:18" ht="15.6" hidden="1" x14ac:dyDescent="0.25"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</row>
    <row r="847" spans="2:18" ht="15.6" hidden="1" x14ac:dyDescent="0.25"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</row>
    <row r="848" spans="2:18" ht="15.6" hidden="1" x14ac:dyDescent="0.25"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</row>
    <row r="849" spans="2:18" ht="15.6" hidden="1" x14ac:dyDescent="0.25"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</row>
    <row r="850" spans="2:18" ht="15.6" hidden="1" x14ac:dyDescent="0.25"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</row>
    <row r="851" spans="2:18" ht="15.6" hidden="1" x14ac:dyDescent="0.25"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</row>
    <row r="852" spans="2:18" ht="15.6" hidden="1" x14ac:dyDescent="0.25"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</row>
    <row r="853" spans="2:18" ht="15.6" hidden="1" x14ac:dyDescent="0.25"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</row>
    <row r="854" spans="2:18" ht="15.6" hidden="1" x14ac:dyDescent="0.25"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</row>
    <row r="855" spans="2:18" ht="15.6" hidden="1" x14ac:dyDescent="0.25"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</row>
    <row r="856" spans="2:18" ht="15.6" hidden="1" x14ac:dyDescent="0.25"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</row>
    <row r="857" spans="2:18" ht="15.6" hidden="1" x14ac:dyDescent="0.25"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</row>
    <row r="858" spans="2:18" ht="15.6" hidden="1" x14ac:dyDescent="0.25"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</row>
    <row r="859" spans="2:18" ht="15.6" hidden="1" x14ac:dyDescent="0.25"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</row>
    <row r="860" spans="2:18" ht="15.6" hidden="1" x14ac:dyDescent="0.25"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</row>
    <row r="861" spans="2:18" ht="15.6" hidden="1" x14ac:dyDescent="0.25"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</row>
    <row r="862" spans="2:18" ht="15.6" hidden="1" x14ac:dyDescent="0.25"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</row>
    <row r="863" spans="2:18" ht="15.6" hidden="1" x14ac:dyDescent="0.25"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</row>
    <row r="864" spans="2:18" ht="15.6" hidden="1" x14ac:dyDescent="0.25"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</row>
    <row r="865" spans="2:18" ht="15.6" hidden="1" x14ac:dyDescent="0.25"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</row>
    <row r="866" spans="2:18" ht="15.6" hidden="1" x14ac:dyDescent="0.25"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</row>
    <row r="867" spans="2:18" ht="15.6" hidden="1" x14ac:dyDescent="0.25"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</row>
    <row r="868" spans="2:18" ht="15.6" hidden="1" x14ac:dyDescent="0.25"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</row>
    <row r="869" spans="2:18" ht="15.6" hidden="1" x14ac:dyDescent="0.25"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</row>
    <row r="870" spans="2:18" ht="15.6" hidden="1" x14ac:dyDescent="0.25"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</row>
    <row r="871" spans="2:18" ht="15.6" hidden="1" x14ac:dyDescent="0.25"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</row>
    <row r="872" spans="2:18" ht="15.6" hidden="1" x14ac:dyDescent="0.25"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</row>
    <row r="873" spans="2:18" ht="15.6" hidden="1" x14ac:dyDescent="0.25"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</row>
    <row r="874" spans="2:18" ht="15.6" hidden="1" x14ac:dyDescent="0.25"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</row>
    <row r="875" spans="2:18" ht="15.6" hidden="1" x14ac:dyDescent="0.25"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</row>
    <row r="876" spans="2:18" ht="15.6" hidden="1" x14ac:dyDescent="0.25"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</row>
    <row r="877" spans="2:18" ht="15.6" hidden="1" x14ac:dyDescent="0.25"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</row>
    <row r="878" spans="2:18" ht="15.6" hidden="1" x14ac:dyDescent="0.25"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</row>
    <row r="879" spans="2:18" ht="15.6" hidden="1" x14ac:dyDescent="0.25"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</row>
    <row r="880" spans="2:18" ht="15.6" hidden="1" x14ac:dyDescent="0.25"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</row>
    <row r="881" spans="2:18" ht="15.6" hidden="1" x14ac:dyDescent="0.25"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</row>
    <row r="882" spans="2:18" ht="15.6" hidden="1" x14ac:dyDescent="0.25"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</row>
    <row r="883" spans="2:18" ht="15.6" hidden="1" x14ac:dyDescent="0.25"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</row>
    <row r="884" spans="2:18" ht="15.6" hidden="1" x14ac:dyDescent="0.25"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</row>
    <row r="885" spans="2:18" ht="15.6" hidden="1" x14ac:dyDescent="0.25"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</row>
    <row r="886" spans="2:18" ht="15.6" hidden="1" x14ac:dyDescent="0.25"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</row>
    <row r="887" spans="2:18" ht="15.6" hidden="1" x14ac:dyDescent="0.25"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</row>
    <row r="888" spans="2:18" ht="15.6" hidden="1" x14ac:dyDescent="0.25"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</row>
    <row r="889" spans="2:18" ht="15.6" hidden="1" x14ac:dyDescent="0.25"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</row>
    <row r="890" spans="2:18" ht="15.6" hidden="1" x14ac:dyDescent="0.25"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</row>
    <row r="891" spans="2:18" ht="15.6" hidden="1" x14ac:dyDescent="0.25"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</row>
    <row r="892" spans="2:18" ht="15.6" hidden="1" x14ac:dyDescent="0.25"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</row>
    <row r="893" spans="2:18" ht="15.6" hidden="1" x14ac:dyDescent="0.25"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</row>
    <row r="894" spans="2:18" ht="15.6" hidden="1" x14ac:dyDescent="0.25"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</row>
    <row r="895" spans="2:18" ht="15.6" hidden="1" x14ac:dyDescent="0.25"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</row>
    <row r="896" spans="2:18" ht="15.6" hidden="1" x14ac:dyDescent="0.25"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</row>
    <row r="897" spans="2:18" ht="15.6" hidden="1" x14ac:dyDescent="0.25"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</row>
    <row r="898" spans="2:18" ht="15.6" hidden="1" x14ac:dyDescent="0.25"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</row>
    <row r="899" spans="2:18" ht="15.6" hidden="1" x14ac:dyDescent="0.25"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</row>
    <row r="900" spans="2:18" ht="15.6" hidden="1" x14ac:dyDescent="0.25"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</row>
    <row r="901" spans="2:18" ht="15.6" hidden="1" x14ac:dyDescent="0.25"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</row>
    <row r="902" spans="2:18" ht="15.6" hidden="1" x14ac:dyDescent="0.25"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</row>
    <row r="903" spans="2:18" ht="15.6" hidden="1" x14ac:dyDescent="0.25"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</row>
    <row r="904" spans="2:18" ht="15.6" hidden="1" x14ac:dyDescent="0.25"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</row>
    <row r="905" spans="2:18" ht="15.6" hidden="1" x14ac:dyDescent="0.25"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</row>
    <row r="906" spans="2:18" ht="15.6" hidden="1" x14ac:dyDescent="0.25"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</row>
    <row r="907" spans="2:18" ht="15.6" hidden="1" x14ac:dyDescent="0.25"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</row>
    <row r="908" spans="2:18" ht="15.6" hidden="1" x14ac:dyDescent="0.25"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</row>
    <row r="909" spans="2:18" ht="15.6" hidden="1" x14ac:dyDescent="0.25"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</row>
    <row r="910" spans="2:18" ht="15.6" hidden="1" x14ac:dyDescent="0.25"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</row>
    <row r="911" spans="2:18" ht="15.6" hidden="1" x14ac:dyDescent="0.25"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</row>
    <row r="912" spans="2:18" ht="15.6" hidden="1" x14ac:dyDescent="0.25"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</row>
    <row r="913" spans="2:18" ht="15.6" hidden="1" x14ac:dyDescent="0.25"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</row>
    <row r="914" spans="2:18" ht="15.6" hidden="1" x14ac:dyDescent="0.25"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</row>
    <row r="915" spans="2:18" ht="15.6" hidden="1" x14ac:dyDescent="0.25"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</row>
    <row r="916" spans="2:18" ht="15.6" hidden="1" x14ac:dyDescent="0.25"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</row>
    <row r="917" spans="2:18" ht="15.6" hidden="1" x14ac:dyDescent="0.25"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</row>
    <row r="918" spans="2:18" ht="15.6" hidden="1" x14ac:dyDescent="0.25"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</row>
    <row r="919" spans="2:18" ht="15.6" hidden="1" x14ac:dyDescent="0.25"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</row>
    <row r="920" spans="2:18" ht="15.6" hidden="1" x14ac:dyDescent="0.25"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</row>
    <row r="921" spans="2:18" ht="15.6" hidden="1" x14ac:dyDescent="0.25"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</row>
    <row r="922" spans="2:18" ht="15.6" hidden="1" x14ac:dyDescent="0.25"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</row>
    <row r="923" spans="2:18" ht="15.6" hidden="1" x14ac:dyDescent="0.25"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</row>
    <row r="924" spans="2:18" ht="15.6" hidden="1" x14ac:dyDescent="0.25"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</row>
    <row r="925" spans="2:18" ht="15.6" hidden="1" x14ac:dyDescent="0.25"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</row>
    <row r="926" spans="2:18" ht="15.6" hidden="1" x14ac:dyDescent="0.25"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</row>
    <row r="927" spans="2:18" ht="15.6" hidden="1" x14ac:dyDescent="0.25"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</row>
    <row r="928" spans="2:18" ht="15.6" hidden="1" x14ac:dyDescent="0.25"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</row>
    <row r="929" spans="2:18" ht="15.6" hidden="1" x14ac:dyDescent="0.25"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</row>
    <row r="930" spans="2:18" ht="15.6" hidden="1" x14ac:dyDescent="0.25"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</row>
    <row r="931" spans="2:18" ht="15.6" hidden="1" x14ac:dyDescent="0.25"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</row>
    <row r="932" spans="2:18" ht="15.6" hidden="1" x14ac:dyDescent="0.25"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</row>
    <row r="933" spans="2:18" ht="15.6" hidden="1" x14ac:dyDescent="0.25"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</row>
    <row r="934" spans="2:18" ht="15.6" hidden="1" x14ac:dyDescent="0.25"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</row>
    <row r="935" spans="2:18" ht="15.6" hidden="1" x14ac:dyDescent="0.25"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</row>
    <row r="936" spans="2:18" ht="15.6" hidden="1" x14ac:dyDescent="0.25"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</row>
    <row r="937" spans="2:18" ht="15.6" hidden="1" x14ac:dyDescent="0.25"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</row>
    <row r="938" spans="2:18" ht="15.6" hidden="1" x14ac:dyDescent="0.25"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</row>
    <row r="939" spans="2:18" ht="15.6" hidden="1" x14ac:dyDescent="0.25"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</row>
    <row r="940" spans="2:18" ht="15.6" hidden="1" x14ac:dyDescent="0.25"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</row>
    <row r="941" spans="2:18" ht="15.6" hidden="1" x14ac:dyDescent="0.25"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</row>
    <row r="942" spans="2:18" ht="15.6" hidden="1" x14ac:dyDescent="0.25"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</row>
    <row r="943" spans="2:18" ht="15.6" hidden="1" x14ac:dyDescent="0.25"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</row>
    <row r="944" spans="2:18" ht="15.6" hidden="1" x14ac:dyDescent="0.25"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</row>
    <row r="945" spans="2:18" ht="15.6" hidden="1" x14ac:dyDescent="0.25"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</row>
    <row r="946" spans="2:18" ht="15.6" hidden="1" x14ac:dyDescent="0.25"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</row>
    <row r="947" spans="2:18" ht="15.6" hidden="1" x14ac:dyDescent="0.25"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</row>
    <row r="948" spans="2:18" ht="15.6" hidden="1" x14ac:dyDescent="0.25"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</row>
    <row r="949" spans="2:18" ht="15.6" hidden="1" x14ac:dyDescent="0.25"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</row>
    <row r="950" spans="2:18" ht="15.6" hidden="1" x14ac:dyDescent="0.25"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</row>
    <row r="951" spans="2:18" ht="15.6" hidden="1" x14ac:dyDescent="0.25"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</row>
    <row r="952" spans="2:18" ht="15.6" hidden="1" x14ac:dyDescent="0.25"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</row>
    <row r="953" spans="2:18" ht="15.6" hidden="1" x14ac:dyDescent="0.25"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</row>
    <row r="954" spans="2:18" ht="15.6" hidden="1" x14ac:dyDescent="0.25"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</row>
    <row r="955" spans="2:18" ht="15.6" hidden="1" x14ac:dyDescent="0.25"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</row>
    <row r="956" spans="2:18" ht="15.6" hidden="1" x14ac:dyDescent="0.25"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</row>
    <row r="957" spans="2:18" ht="15.6" hidden="1" x14ac:dyDescent="0.25"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</row>
    <row r="958" spans="2:18" ht="15.6" hidden="1" x14ac:dyDescent="0.25"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</row>
    <row r="959" spans="2:18" ht="15.6" hidden="1" x14ac:dyDescent="0.25"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</row>
    <row r="960" spans="2:18" ht="15.6" hidden="1" x14ac:dyDescent="0.25"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</row>
    <row r="961" spans="2:18" ht="15.6" hidden="1" x14ac:dyDescent="0.25"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</row>
    <row r="962" spans="2:18" ht="15.6" hidden="1" x14ac:dyDescent="0.25"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</row>
    <row r="963" spans="2:18" ht="15.6" hidden="1" x14ac:dyDescent="0.25"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</row>
    <row r="964" spans="2:18" ht="15.6" hidden="1" x14ac:dyDescent="0.25"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</row>
    <row r="965" spans="2:18" ht="15.6" hidden="1" x14ac:dyDescent="0.25"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</row>
    <row r="966" spans="2:18" ht="15.6" hidden="1" x14ac:dyDescent="0.25"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</row>
    <row r="967" spans="2:18" ht="15.6" hidden="1" x14ac:dyDescent="0.25"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</row>
    <row r="968" spans="2:18" ht="15.6" hidden="1" x14ac:dyDescent="0.25"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</row>
    <row r="969" spans="2:18" ht="15.6" hidden="1" x14ac:dyDescent="0.25"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</row>
    <row r="970" spans="2:18" ht="15.6" hidden="1" x14ac:dyDescent="0.25"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</row>
    <row r="971" spans="2:18" ht="15.6" hidden="1" x14ac:dyDescent="0.25"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</row>
    <row r="972" spans="2:18" ht="15.6" hidden="1" x14ac:dyDescent="0.25"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</row>
    <row r="973" spans="2:18" ht="15.6" hidden="1" x14ac:dyDescent="0.25"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</row>
    <row r="974" spans="2:18" ht="15.6" hidden="1" x14ac:dyDescent="0.25"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</row>
    <row r="975" spans="2:18" ht="15.6" hidden="1" x14ac:dyDescent="0.25"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</row>
    <row r="976" spans="2:18" ht="15.6" hidden="1" x14ac:dyDescent="0.25"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</row>
    <row r="977" spans="2:18" ht="15.6" hidden="1" x14ac:dyDescent="0.25"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</row>
    <row r="978" spans="2:18" ht="15.6" hidden="1" x14ac:dyDescent="0.25"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</row>
    <row r="979" spans="2:18" ht="15.6" hidden="1" x14ac:dyDescent="0.25"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</row>
    <row r="980" spans="2:18" ht="15.6" hidden="1" x14ac:dyDescent="0.25"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</row>
    <row r="981" spans="2:18" ht="15.6" hidden="1" x14ac:dyDescent="0.25"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</row>
    <row r="982" spans="2:18" ht="15.6" hidden="1" x14ac:dyDescent="0.25"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</row>
    <row r="983" spans="2:18" ht="15.6" hidden="1" x14ac:dyDescent="0.25"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</row>
    <row r="984" spans="2:18" ht="15.6" hidden="1" x14ac:dyDescent="0.25"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</row>
    <row r="985" spans="2:18" ht="15.6" hidden="1" x14ac:dyDescent="0.25"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</row>
    <row r="986" spans="2:18" ht="15.6" hidden="1" x14ac:dyDescent="0.25"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</row>
    <row r="987" spans="2:18" ht="15.6" hidden="1" x14ac:dyDescent="0.25"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</row>
    <row r="988" spans="2:18" ht="15.6" hidden="1" x14ac:dyDescent="0.25"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</row>
    <row r="989" spans="2:18" ht="15.6" hidden="1" x14ac:dyDescent="0.25"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</row>
    <row r="990" spans="2:18" ht="15.6" hidden="1" x14ac:dyDescent="0.25"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</row>
    <row r="991" spans="2:18" ht="15.6" hidden="1" x14ac:dyDescent="0.25"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</row>
    <row r="992" spans="2:18" ht="15.6" hidden="1" x14ac:dyDescent="0.25"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</row>
    <row r="993" spans="2:18" ht="15.6" hidden="1" x14ac:dyDescent="0.25"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</row>
    <row r="994" spans="2:18" ht="15.6" hidden="1" x14ac:dyDescent="0.25"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</row>
    <row r="995" spans="2:18" ht="15.6" hidden="1" x14ac:dyDescent="0.25"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</row>
    <row r="996" spans="2:18" ht="15.6" hidden="1" x14ac:dyDescent="0.25"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</row>
    <row r="997" spans="2:18" ht="15.6" hidden="1" x14ac:dyDescent="0.25"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</row>
    <row r="998" spans="2:18" ht="15.6" hidden="1" x14ac:dyDescent="0.25"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</row>
    <row r="999" spans="2:18" ht="15.6" hidden="1" x14ac:dyDescent="0.25"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</row>
    <row r="1000" spans="2:18" ht="15.6" hidden="1" x14ac:dyDescent="0.25"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</row>
  </sheetData>
  <sheetProtection sheet="1" objects="1" scenarios="1"/>
  <mergeCells count="8">
    <mergeCell ref="B21:E21"/>
    <mergeCell ref="B22:E22"/>
    <mergeCell ref="B2:K3"/>
    <mergeCell ref="G13:H13"/>
    <mergeCell ref="J13:K13"/>
    <mergeCell ref="G14:H15"/>
    <mergeCell ref="G16:H17"/>
    <mergeCell ref="B20:E20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Introdução</vt:lpstr>
      <vt:lpstr>Implantação</vt:lpstr>
      <vt:lpstr>Recomendação 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efern</dc:creator>
  <cp:lastModifiedBy>Bruna dos Santos</cp:lastModifiedBy>
  <dcterms:created xsi:type="dcterms:W3CDTF">2022-07-05T23:57:59Z</dcterms:created>
  <dcterms:modified xsi:type="dcterms:W3CDTF">2022-07-12T15:59:14Z</dcterms:modified>
</cp:coreProperties>
</file>