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ção" sheetId="1" r:id="rId4"/>
    <sheet state="visible" name="Projeto" sheetId="2" r:id="rId5"/>
    <sheet state="visible" name="Recomendação NC" sheetId="3" r:id="rId6"/>
  </sheets>
  <definedNames/>
  <calcPr/>
</workbook>
</file>

<file path=xl/sharedStrings.xml><?xml version="1.0" encoding="utf-8"?>
<sst xmlns="http://schemas.openxmlformats.org/spreadsheetml/2006/main" count="160" uniqueCount="99">
  <si>
    <t>Desde plantio</t>
  </si>
  <si>
    <t>Momento</t>
  </si>
  <si>
    <t>Por ciclo</t>
  </si>
  <si>
    <t>Plantio</t>
  </si>
  <si>
    <t>SE</t>
  </si>
  <si>
    <t>Aplicação</t>
  </si>
  <si>
    <t>Calagem</t>
  </si>
  <si>
    <t>Pulverização</t>
  </si>
  <si>
    <t>Dessecação, limpeza pré plantio</t>
  </si>
  <si>
    <t>Adubação</t>
  </si>
  <si>
    <t>Plantio TS (fungicida ou inseticida) NPK Sulco</t>
  </si>
  <si>
    <t>Emergência</t>
  </si>
  <si>
    <t>Período crítico controle percevejo</t>
  </si>
  <si>
    <t>Fungicida preventivo ferrugem e outras</t>
  </si>
  <si>
    <t>Aplicação Fungicida 1</t>
  </si>
  <si>
    <t>Controle de daninhas, especialmente folha larga</t>
  </si>
  <si>
    <t>Aplicação Inseticida 1</t>
  </si>
  <si>
    <t>MIP e sequencial para ninfas e reforço (percevejo)</t>
  </si>
  <si>
    <t>Aplicação Fungicida 2</t>
  </si>
  <si>
    <t>Potássio e Nitrogênio (se necessário)</t>
  </si>
  <si>
    <t>Aplicação Inseticida 2</t>
  </si>
  <si>
    <t>MIP</t>
  </si>
  <si>
    <t>Aplicação Inseticida 3</t>
  </si>
  <si>
    <t>Fungicida preventivo cercospora e mancha diplódia</t>
  </si>
  <si>
    <t>Aplicação Fungicida 3</t>
  </si>
  <si>
    <t>Reforço inseticida se necessário</t>
  </si>
  <si>
    <t>Aplicação Herbicida 3</t>
  </si>
  <si>
    <t>Fungicida para macha branca, podridão de fusarium, giberella e outras</t>
  </si>
  <si>
    <t>Aplicação Inseticida 4</t>
  </si>
  <si>
    <t>Pendoamento, período crítico. Acompanhar</t>
  </si>
  <si>
    <t>Aplicação Fungicida 4</t>
  </si>
  <si>
    <t>Aplicação Herbicida 4</t>
  </si>
  <si>
    <t>Inseticida, período critico para sugadores de grãos</t>
  </si>
  <si>
    <t>Colheita</t>
  </si>
  <si>
    <t>R6 Colheita</t>
  </si>
  <si>
    <t>Herbicida 1</t>
  </si>
  <si>
    <t>Plantio e Adubação</t>
  </si>
  <si>
    <t>Aplicação Herbicida 2</t>
  </si>
  <si>
    <t>Nutrição complementar</t>
  </si>
  <si>
    <t>Monitoramento</t>
  </si>
  <si>
    <t>Dessecação e colheita</t>
  </si>
  <si>
    <t>Manejo produção do Milho</t>
  </si>
  <si>
    <t>Descrição</t>
  </si>
  <si>
    <t>Valores</t>
  </si>
  <si>
    <t>Ciclo cultivar</t>
  </si>
  <si>
    <t>Área/hectares</t>
  </si>
  <si>
    <t>Data do plantio</t>
  </si>
  <si>
    <t>Plantas por metro linear</t>
  </si>
  <si>
    <t>Espaçamento Linhas/m</t>
  </si>
  <si>
    <t>Espaçamento Plantas/m</t>
  </si>
  <si>
    <t>Previsão</t>
  </si>
  <si>
    <t>Data aproximada</t>
  </si>
  <si>
    <t>Manejo</t>
  </si>
  <si>
    <t>Correção do solo</t>
  </si>
  <si>
    <t>% Germinação/Semente</t>
  </si>
  <si>
    <t>Peso de mil sementes (kg)</t>
  </si>
  <si>
    <t>Saca (kg)</t>
  </si>
  <si>
    <t xml:space="preserve">Custo saca </t>
  </si>
  <si>
    <t>População/Hectare</t>
  </si>
  <si>
    <t>População/Alqueire</t>
  </si>
  <si>
    <t>População/Área (alq)</t>
  </si>
  <si>
    <t>Pano de batida, observação de doenças no baixeiro</t>
  </si>
  <si>
    <t>Quantidade necessária</t>
  </si>
  <si>
    <t>Total de sementes (kg)</t>
  </si>
  <si>
    <t>Total sacas de semente</t>
  </si>
  <si>
    <t>Total custo</t>
  </si>
  <si>
    <t>Necessidade de Calagem</t>
  </si>
  <si>
    <t>Bases</t>
  </si>
  <si>
    <r>
      <rPr>
        <rFont val="Calibri"/>
        <b/>
        <color theme="0"/>
        <sz val="12.0"/>
      </rPr>
      <t>cmol</t>
    </r>
    <r>
      <rPr>
        <rFont val="Calibri"/>
        <b/>
        <color theme="0"/>
        <sz val="12.0"/>
        <vertAlign val="subscript"/>
      </rPr>
      <t>c</t>
    </r>
    <r>
      <rPr>
        <rFont val="Calibri"/>
        <b/>
        <color theme="0"/>
        <sz val="12.0"/>
      </rPr>
      <t>/dm3</t>
    </r>
  </si>
  <si>
    <t>mg/dm³</t>
  </si>
  <si>
    <t>Soma de Bases</t>
  </si>
  <si>
    <t>Ca</t>
  </si>
  <si>
    <t>ctc (efetiva)</t>
  </si>
  <si>
    <t>Mg</t>
  </si>
  <si>
    <t>CTC pH7</t>
  </si>
  <si>
    <t>K</t>
  </si>
  <si>
    <t>Al</t>
  </si>
  <si>
    <t>Al+H</t>
  </si>
  <si>
    <t>Fosforo</t>
  </si>
  <si>
    <t>Textura</t>
  </si>
  <si>
    <t>min</t>
  </si>
  <si>
    <t>max</t>
  </si>
  <si>
    <t>Relação Ca - Mg</t>
  </si>
  <si>
    <t>Calcário Usado</t>
  </si>
  <si>
    <t>V% (Sat.)</t>
  </si>
  <si>
    <t>CaO (%)</t>
  </si>
  <si>
    <t>Ca (%)</t>
  </si>
  <si>
    <t>MgO (%)</t>
  </si>
  <si>
    <t>Mg (%)</t>
  </si>
  <si>
    <t>PRNT (%)</t>
  </si>
  <si>
    <t>K (%)</t>
  </si>
  <si>
    <t>Unidade</t>
  </si>
  <si>
    <t>Quant.</t>
  </si>
  <si>
    <t>CaO (t/ha)</t>
  </si>
  <si>
    <t>Ca (Kg/ha)</t>
  </si>
  <si>
    <t>Calagem padrão por V% (Saturação)</t>
  </si>
  <si>
    <t>t/ha</t>
  </si>
  <si>
    <t>NC Al, Ca + Mg trocáveis</t>
  </si>
  <si>
    <t>Calagem pelo teor Ca (Método Americano)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</si>
</sst>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#,##0.000"/>
    <numFmt numFmtId="166" formatCode="&quot;R$&quot;\ #,##0.00;\-&quot;R$&quot;\ #,##0.00"/>
    <numFmt numFmtId="167" formatCode="0.000"/>
  </numFmts>
  <fonts count="22">
    <font>
      <sz val="10.0"/>
      <color rgb="FF000000"/>
      <name val="Arial"/>
      <scheme val="minor"/>
    </font>
    <font>
      <sz val="10.0"/>
      <color rgb="FF000000"/>
      <name val="Calibri"/>
    </font>
    <font>
      <sz val="10.0"/>
      <color theme="1"/>
      <name val="Arial"/>
    </font>
    <font>
      <sz val="10.0"/>
      <color theme="1"/>
      <name val="Calibri"/>
    </font>
    <font>
      <b/>
      <sz val="10.0"/>
      <color rgb="FF000000"/>
      <name val="Arial"/>
    </font>
    <font>
      <sz val="10.0"/>
      <color rgb="FF000000"/>
      <name val="Arial"/>
    </font>
    <font>
      <color theme="1"/>
      <name val="Arial"/>
      <scheme val="minor"/>
    </font>
    <font>
      <sz val="11.0"/>
      <color rgb="FF000000"/>
      <name val="Calibri"/>
    </font>
    <font>
      <b/>
      <sz val="14.0"/>
      <color theme="1"/>
      <name val="Calibri"/>
    </font>
    <font>
      <b/>
      <sz val="14.0"/>
      <color rgb="FFFFFFFF"/>
      <name val="Calibri"/>
    </font>
    <font/>
    <font>
      <b/>
      <sz val="14.0"/>
      <color theme="0"/>
      <name val="Calibri"/>
    </font>
    <font>
      <b/>
      <sz val="12.0"/>
      <color theme="1"/>
      <name val="Calibri"/>
    </font>
    <font>
      <b/>
      <sz val="11.0"/>
      <color rgb="FF005F61"/>
      <name val="Calibri"/>
    </font>
    <font>
      <sz val="11.0"/>
      <color rgb="FF005F61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2.0"/>
      <color theme="1"/>
      <name val="Calibri"/>
    </font>
    <font>
      <sz val="14.0"/>
      <color theme="1"/>
      <name val="Calibri"/>
    </font>
    <font>
      <b/>
      <sz val="12.0"/>
      <color theme="0"/>
      <name val="Calibri"/>
    </font>
    <font>
      <b/>
      <sz val="12.0"/>
      <color rgb="FF005F61"/>
      <name val="Calibri"/>
    </font>
    <font>
      <b/>
      <sz val="12.0"/>
      <color rgb="FFFFFFFF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5F61"/>
        <bgColor rgb="FF005F61"/>
      </patternFill>
    </fill>
    <fill>
      <patternFill patternType="solid">
        <fgColor rgb="FFFEEDCB"/>
        <bgColor rgb="FFFEEDCB"/>
      </patternFill>
    </fill>
    <fill>
      <patternFill patternType="solid">
        <fgColor theme="0"/>
        <bgColor theme="0"/>
      </patternFill>
    </fill>
    <fill>
      <patternFill patternType="solid">
        <fgColor rgb="FFF5F5F5"/>
        <bgColor rgb="FFF5F5F5"/>
      </patternFill>
    </fill>
    <fill>
      <patternFill patternType="solid">
        <fgColor rgb="FFF7CAAC"/>
        <bgColor rgb="FFF7CAAC"/>
      </patternFill>
    </fill>
    <fill>
      <patternFill patternType="solid">
        <fgColor rgb="FF548135"/>
        <bgColor rgb="FF548135"/>
      </patternFill>
    </fill>
    <fill>
      <patternFill patternType="solid">
        <fgColor rgb="FF00C65E"/>
        <bgColor rgb="FF00C65E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0" fontId="2" numFmtId="0" xfId="0" applyBorder="1" applyFont="1"/>
    <xf borderId="1" fillId="0" fontId="2" numFmtId="14" xfId="0" applyBorder="1" applyFont="1" applyNumberFormat="1"/>
    <xf borderId="1" fillId="2" fontId="2" numFmtId="0" xfId="0" applyBorder="1" applyFill="1" applyFont="1"/>
    <xf borderId="0" fillId="0" fontId="2" numFmtId="0" xfId="0" applyAlignment="1" applyFont="1">
      <alignment horizontal="left" vertical="center"/>
    </xf>
    <xf borderId="0" fillId="0" fontId="3" numFmtId="0" xfId="0" applyFont="1"/>
    <xf borderId="0" fillId="0" fontId="2" numFmtId="14" xfId="0" applyAlignment="1" applyFont="1" applyNumberFormat="1">
      <alignment horizontal="center" vertical="center"/>
    </xf>
    <xf borderId="1" fillId="2" fontId="2" numFmtId="14" xfId="0" applyBorder="1" applyFont="1" applyNumberFormat="1"/>
    <xf borderId="2" fillId="3" fontId="2" numFmtId="14" xfId="0" applyAlignment="1" applyBorder="1" applyFill="1" applyFont="1" applyNumberFormat="1">
      <alignment horizontal="center" vertical="center"/>
    </xf>
    <xf borderId="0" fillId="0" fontId="2" numFmtId="14" xfId="0" applyFont="1" applyNumberFormat="1"/>
    <xf borderId="0" fillId="0" fontId="4" numFmtId="0" xfId="0" applyFont="1"/>
    <xf borderId="0" fillId="0" fontId="5" numFmtId="0" xfId="0" applyFont="1"/>
    <xf borderId="0" fillId="0" fontId="6" numFmtId="0" xfId="0" applyFont="1"/>
    <xf borderId="2" fillId="4" fontId="7" numFmtId="0" xfId="0" applyAlignment="1" applyBorder="1" applyFill="1" applyFont="1">
      <alignment horizontal="left"/>
    </xf>
    <xf borderId="2" fillId="4" fontId="7" numFmtId="0" xfId="0" applyAlignment="1" applyBorder="1" applyFont="1">
      <alignment horizontal="center"/>
    </xf>
    <xf borderId="0" fillId="0" fontId="8" numFmtId="0" xfId="0" applyAlignment="1" applyFont="1">
      <alignment vertical="center"/>
    </xf>
    <xf borderId="3" fillId="5" fontId="9" numFmtId="0" xfId="0" applyAlignment="1" applyBorder="1" applyFill="1" applyFont="1">
      <alignment horizontal="center" vertical="center"/>
    </xf>
    <xf borderId="4" fillId="0" fontId="10" numFmtId="0" xfId="0" applyBorder="1" applyFont="1"/>
    <xf borderId="5" fillId="0" fontId="10" numFmtId="0" xfId="0" applyBorder="1" applyFont="1"/>
    <xf borderId="2" fillId="5" fontId="11" numFmtId="4" xfId="0" applyAlignment="1" applyBorder="1" applyFont="1" applyNumberFormat="1">
      <alignment horizontal="center" vertical="center"/>
    </xf>
    <xf borderId="2" fillId="5" fontId="11" numFmtId="4" xfId="0" applyAlignment="1" applyBorder="1" applyFont="1" applyNumberFormat="1">
      <alignment horizontal="left" vertical="center"/>
    </xf>
    <xf borderId="0" fillId="0" fontId="12" numFmtId="0" xfId="0" applyAlignment="1" applyFont="1">
      <alignment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horizontal="right" vertical="center"/>
    </xf>
    <xf borderId="2" fillId="6" fontId="13" numFmtId="0" xfId="0" applyAlignment="1" applyBorder="1" applyFill="1" applyFont="1">
      <alignment horizontal="left" vertical="center"/>
    </xf>
    <xf borderId="2" fillId="7" fontId="14" numFmtId="0" xfId="0" applyAlignment="1" applyBorder="1" applyFill="1" applyFont="1">
      <alignment horizontal="center" vertical="center"/>
    </xf>
    <xf borderId="0" fillId="0" fontId="15" numFmtId="0" xfId="0" applyAlignment="1" applyFont="1">
      <alignment vertical="center"/>
    </xf>
    <xf borderId="2" fillId="8" fontId="16" numFmtId="4" xfId="0" applyAlignment="1" applyBorder="1" applyFill="1" applyFont="1" applyNumberFormat="1">
      <alignment horizontal="left" vertical="center"/>
    </xf>
    <xf borderId="2" fillId="8" fontId="16" numFmtId="0" xfId="0" applyAlignment="1" applyBorder="1" applyFont="1">
      <alignment horizontal="left" vertical="center"/>
    </xf>
    <xf borderId="0" fillId="0" fontId="17" numFmtId="0" xfId="0" applyAlignment="1" applyFont="1">
      <alignment vertical="center"/>
    </xf>
    <xf borderId="2" fillId="7" fontId="14" numFmtId="14" xfId="0" applyAlignment="1" applyBorder="1" applyFont="1" applyNumberFormat="1">
      <alignment horizontal="center" vertical="center"/>
    </xf>
    <xf borderId="0" fillId="0" fontId="16" numFmtId="0" xfId="0" applyAlignment="1" applyFont="1">
      <alignment horizontal="left" vertical="center"/>
    </xf>
    <xf borderId="2" fillId="7" fontId="16" numFmtId="4" xfId="0" applyAlignment="1" applyBorder="1" applyFont="1" applyNumberFormat="1">
      <alignment horizontal="left" vertical="center"/>
    </xf>
    <xf borderId="0" fillId="0" fontId="15" numFmtId="0" xfId="0" applyAlignment="1" applyFont="1">
      <alignment horizontal="left" vertical="center"/>
    </xf>
    <xf borderId="0" fillId="0" fontId="15" numFmtId="0" xfId="0" applyAlignment="1" applyFont="1">
      <alignment horizontal="center" vertical="center"/>
    </xf>
    <xf borderId="2" fillId="6" fontId="13" numFmtId="4" xfId="0" applyAlignment="1" applyBorder="1" applyFont="1" applyNumberFormat="1">
      <alignment horizontal="left" vertical="center"/>
    </xf>
    <xf borderId="2" fillId="6" fontId="14" numFmtId="164" xfId="0" applyAlignment="1" applyBorder="1" applyFont="1" applyNumberFormat="1">
      <alignment horizontal="left" vertical="center"/>
    </xf>
    <xf borderId="0" fillId="0" fontId="18" numFmtId="0" xfId="0" applyAlignment="1" applyFont="1">
      <alignment vertical="center"/>
    </xf>
    <xf borderId="2" fillId="5" fontId="11" numFmtId="0" xfId="0" applyAlignment="1" applyBorder="1" applyFont="1">
      <alignment horizontal="left" vertical="center"/>
    </xf>
    <xf borderId="2" fillId="5" fontId="11" numFmtId="0" xfId="0" applyAlignment="1" applyBorder="1" applyFont="1">
      <alignment horizontal="center" vertical="center"/>
    </xf>
    <xf borderId="2" fillId="9" fontId="16" numFmtId="14" xfId="0" applyAlignment="1" applyBorder="1" applyFill="1" applyFont="1" applyNumberFormat="1">
      <alignment horizontal="center" vertical="center"/>
    </xf>
    <xf borderId="0" fillId="0" fontId="15" numFmtId="0" xfId="0" applyAlignment="1" applyFont="1">
      <alignment shrinkToFit="0" vertical="center" wrapText="1"/>
    </xf>
    <xf borderId="0" fillId="0" fontId="16" numFmtId="4" xfId="0" applyAlignment="1" applyFont="1" applyNumberFormat="1">
      <alignment horizontal="left" vertical="center"/>
    </xf>
    <xf borderId="2" fillId="8" fontId="16" numFmtId="165" xfId="0" applyAlignment="1" applyBorder="1" applyFont="1" applyNumberFormat="1">
      <alignment horizontal="left" vertical="center"/>
    </xf>
    <xf borderId="2" fillId="10" fontId="16" numFmtId="14" xfId="0" applyAlignment="1" applyBorder="1" applyFill="1" applyFont="1" applyNumberFormat="1">
      <alignment horizontal="center" vertical="center"/>
    </xf>
    <xf borderId="0" fillId="0" fontId="16" numFmtId="14" xfId="0" applyAlignment="1" applyFont="1" applyNumberFormat="1">
      <alignment horizontal="center" vertical="center"/>
    </xf>
    <xf borderId="2" fillId="8" fontId="16" numFmtId="166" xfId="0" applyAlignment="1" applyBorder="1" applyFont="1" applyNumberFormat="1">
      <alignment horizontal="left" vertical="center"/>
    </xf>
    <xf borderId="2" fillId="6" fontId="14" numFmtId="4" xfId="0" applyAlignment="1" applyBorder="1" applyFont="1" applyNumberFormat="1">
      <alignment horizontal="left" vertical="center"/>
    </xf>
    <xf borderId="0" fillId="0" fontId="14" numFmtId="0" xfId="0" applyAlignment="1" applyFont="1">
      <alignment horizontal="left" vertical="center"/>
    </xf>
    <xf borderId="0" fillId="0" fontId="16" numFmtId="0" xfId="0" applyAlignment="1" applyFont="1">
      <alignment vertical="center"/>
    </xf>
    <xf borderId="0" fillId="0" fontId="15" numFmtId="0" xfId="0" applyAlignment="1" applyFont="1">
      <alignment horizontal="right" vertical="center"/>
    </xf>
    <xf borderId="6" fillId="5" fontId="11" numFmtId="2" xfId="0" applyAlignment="1" applyBorder="1" applyFont="1" applyNumberFormat="1">
      <alignment horizontal="center" vertical="center"/>
    </xf>
    <xf borderId="7" fillId="0" fontId="10" numFmtId="0" xfId="0" applyBorder="1" applyFont="1"/>
    <xf borderId="8" fillId="0" fontId="10" numFmtId="0" xfId="0" applyBorder="1" applyFont="1"/>
    <xf borderId="0" fillId="0" fontId="17" numFmtId="2" xfId="0" applyAlignment="1" applyFont="1" applyNumberFormat="1">
      <alignment vertical="center"/>
    </xf>
    <xf borderId="9" fillId="0" fontId="10" numFmtId="0" xfId="0" applyBorder="1" applyFont="1"/>
    <xf borderId="10" fillId="0" fontId="10" numFmtId="0" xfId="0" applyBorder="1" applyFont="1"/>
    <xf borderId="11" fillId="0" fontId="10" numFmtId="0" xfId="0" applyBorder="1" applyFont="1"/>
    <xf borderId="2" fillId="11" fontId="19" numFmtId="2" xfId="0" applyAlignment="1" applyBorder="1" applyFill="1" applyFont="1" applyNumberFormat="1">
      <alignment horizontal="left" vertical="center"/>
    </xf>
    <xf borderId="2" fillId="11" fontId="19" numFmtId="2" xfId="0" applyAlignment="1" applyBorder="1" applyFont="1" applyNumberFormat="1">
      <alignment horizontal="center" vertical="center"/>
    </xf>
    <xf borderId="0" fillId="0" fontId="16" numFmtId="2" xfId="0" applyAlignment="1" applyFont="1" applyNumberFormat="1">
      <alignment vertical="center"/>
    </xf>
    <xf borderId="2" fillId="8" fontId="16" numFmtId="2" xfId="0" applyAlignment="1" applyBorder="1" applyFont="1" applyNumberFormat="1">
      <alignment horizontal="right" vertical="center"/>
    </xf>
    <xf borderId="2" fillId="6" fontId="16" numFmtId="2" xfId="0" applyAlignment="1" applyBorder="1" applyFont="1" applyNumberFormat="1">
      <alignment horizontal="left" vertical="center"/>
    </xf>
    <xf borderId="2" fillId="7" fontId="16" numFmtId="2" xfId="0" applyAlignment="1" applyBorder="1" applyFont="1" applyNumberFormat="1">
      <alignment horizontal="left" vertical="center"/>
    </xf>
    <xf borderId="0" fillId="0" fontId="16" numFmtId="167" xfId="0" applyAlignment="1" applyFont="1" applyNumberFormat="1">
      <alignment horizontal="center" vertical="center"/>
    </xf>
    <xf borderId="2" fillId="7" fontId="16" numFmtId="2" xfId="0" applyAlignment="1" applyBorder="1" applyFont="1" applyNumberFormat="1">
      <alignment horizontal="right" vertical="center"/>
    </xf>
    <xf borderId="2" fillId="8" fontId="16" numFmtId="2" xfId="0" applyAlignment="1" applyBorder="1" applyFont="1" applyNumberFormat="1">
      <alignment horizontal="left" vertical="center"/>
    </xf>
    <xf borderId="2" fillId="8" fontId="16" numFmtId="167" xfId="0" applyAlignment="1" applyBorder="1" applyFont="1" applyNumberFormat="1">
      <alignment horizontal="center" vertical="center"/>
    </xf>
    <xf borderId="2" fillId="8" fontId="16" numFmtId="2" xfId="0" applyAlignment="1" applyBorder="1" applyFont="1" applyNumberFormat="1">
      <alignment vertical="center"/>
    </xf>
    <xf borderId="2" fillId="7" fontId="16" numFmtId="167" xfId="0" applyAlignment="1" applyBorder="1" applyFont="1" applyNumberFormat="1">
      <alignment horizontal="center" vertical="center"/>
    </xf>
    <xf borderId="2" fillId="6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horizontal="center" vertical="center"/>
    </xf>
    <xf borderId="2" fillId="8" fontId="16" numFmtId="2" xfId="0" applyAlignment="1" applyBorder="1" applyFont="1" applyNumberFormat="1">
      <alignment horizontal="center" vertical="center"/>
    </xf>
    <xf borderId="0" fillId="0" fontId="17" numFmtId="2" xfId="0" applyAlignment="1" applyFont="1" applyNumberFormat="1">
      <alignment horizontal="center" vertical="center"/>
    </xf>
    <xf borderId="2" fillId="6" fontId="20" numFmtId="2" xfId="0" applyAlignment="1" applyBorder="1" applyFont="1" applyNumberFormat="1">
      <alignment horizontal="center" vertical="center"/>
    </xf>
    <xf borderId="3" fillId="11" fontId="19" numFmtId="2" xfId="0" applyAlignment="1" applyBorder="1" applyFont="1" applyNumberFormat="1">
      <alignment horizontal="center" vertical="center"/>
    </xf>
    <xf borderId="3" fillId="11" fontId="21" numFmtId="2" xfId="0" applyAlignment="1" applyBorder="1" applyFont="1" applyNumberFormat="1">
      <alignment horizontal="center" vertical="center"/>
    </xf>
    <xf borderId="2" fillId="6" fontId="14" numFmtId="2" xfId="0" applyAlignment="1" applyBorder="1" applyFont="1" applyNumberFormat="1">
      <alignment horizontal="center" vertical="center"/>
    </xf>
    <xf borderId="0" fillId="0" fontId="16" numFmtId="1" xfId="0" applyAlignment="1" applyFont="1" applyNumberFormat="1">
      <alignment horizontal="center" vertical="center"/>
    </xf>
    <xf borderId="0" fillId="0" fontId="15" numFmtId="2" xfId="0" applyAlignment="1" applyFont="1" applyNumberFormat="1">
      <alignment horizontal="center" vertical="center"/>
    </xf>
    <xf borderId="2" fillId="8" fontId="16" numFmtId="1" xfId="0" applyAlignment="1" applyBorder="1" applyFont="1" applyNumberFormat="1">
      <alignment horizontal="center" vertical="center"/>
    </xf>
    <xf borderId="0" fillId="0" fontId="16" numFmtId="2" xfId="0" applyAlignment="1" applyFont="1" applyNumberFormat="1">
      <alignment horizontal="left" vertical="center"/>
    </xf>
    <xf borderId="6" fillId="6" fontId="13" numFmtId="2" xfId="0" applyAlignment="1" applyBorder="1" applyFont="1" applyNumberFormat="1">
      <alignment horizontal="center" shrinkToFit="0" vertical="center" wrapText="1"/>
    </xf>
    <xf borderId="0" fillId="0" fontId="16" numFmtId="1" xfId="0" applyAlignment="1" applyFont="1" applyNumberFormat="1">
      <alignment vertical="center"/>
    </xf>
    <xf borderId="2" fillId="11" fontId="21" numFmtId="2" xfId="0" applyAlignment="1" applyBorder="1" applyFont="1" applyNumberFormat="1">
      <alignment vertical="center"/>
    </xf>
    <xf borderId="2" fillId="11" fontId="19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horizontal="right" shrinkToFit="0" vertical="center" wrapText="1"/>
    </xf>
    <xf borderId="2" fillId="6" fontId="14" numFmtId="2" xfId="0" applyAlignment="1" applyBorder="1" applyFont="1" applyNumberFormat="1">
      <alignment vertical="center"/>
    </xf>
    <xf borderId="0" fillId="0" fontId="14" numFmtId="2" xfId="0" applyAlignment="1" applyFont="1" applyNumberFormat="1">
      <alignment vertical="center"/>
    </xf>
    <xf borderId="0" fillId="0" fontId="16" numFmtId="2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7.png"/><Relationship Id="rId3" Type="http://schemas.openxmlformats.org/officeDocument/2006/relationships/image" Target="../media/image1.jpg"/><Relationship Id="rId4" Type="http://schemas.openxmlformats.org/officeDocument/2006/relationships/image" Target="../media/image8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6</xdr:row>
      <xdr:rowOff>123825</xdr:rowOff>
    </xdr:from>
    <xdr:ext cx="8324850" cy="5857875"/>
    <xdr:sp>
      <xdr:nvSpPr>
        <xdr:cNvPr id="3" name="Shape 3"/>
        <xdr:cNvSpPr txBox="1"/>
      </xdr:nvSpPr>
      <xdr:spPr>
        <a:xfrm>
          <a:off x="1184528" y="854873"/>
          <a:ext cx="8322944" cy="585025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300"/>
            <a:buFont typeface="Calibri"/>
            <a:buNone/>
          </a:pPr>
          <a:r>
            <a:rPr b="1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 monitoramento da lavoura e aplicação no momento correto dos manejos garantem a eficiência na produção de milho. Para isso, com base em dados coletados de diversos produtores e consultores, chegamos a estimativas aproximadas para a condução da lavoura.</a:t>
          </a:r>
          <a:endParaRPr b="1" sz="1400">
            <a:solidFill>
              <a:srgbClr val="005F6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sz="13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Calibri"/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Sempre bom lembrar que não existe "receita de bolo": o acompanhamento e utilização de tecnologia para monitoramento (como o aplicativo Aegro) são essenciais para um manejo eficaz, porém, alguns manejos são recomendados como padrão por instituições de pesquisa.</a:t>
          </a:r>
          <a:endParaRPr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sz="13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300"/>
            <a:buFont typeface="Calibri"/>
            <a:buNone/>
          </a:pPr>
          <a:r>
            <a:rPr b="1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Nesta planilha, você produtor/consultor poderá selecionar a cultivar de acordo com seu ciclo (em dias) e época do plantio para ter a previsão das atividades na lavoura, o que lhe dará base para um bom planejamento agrícola.</a:t>
          </a:r>
          <a:endParaRPr b="1" sz="1400">
            <a:solidFill>
              <a:srgbClr val="005F6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sz="13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Calibri"/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Na aba </a:t>
          </a:r>
          <a:r>
            <a:rPr b="1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"Recomendação NC"</a:t>
          </a: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você encontrará dados padronizados de uma análise de solo</a:t>
          </a: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e</a:t>
          </a: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com sua análise em mãos, poderá preencher as informações conforme as unidades descritas para obter, instantaneamente, informações sobre o tipo de solo, necessidade de calagem (com 3 metodologias de cálculos diferentes) e também informação sobre qual tipo de calcário escolher.</a:t>
          </a:r>
          <a:endParaRPr sz="14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sz="13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300"/>
            <a:buFont typeface="Calibri"/>
            <a:buNone/>
          </a:pPr>
          <a:r>
            <a:rPr b="1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As células coloridas na planilha são as que contém os cálculos/fórmulas automatizadas, não sendo necessário realizar alterações. Preencha as células brancas e cinzas para obter os resultados.</a:t>
          </a:r>
          <a:endParaRPr sz="1400">
            <a:solidFill>
              <a:srgbClr val="005F6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sz="13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300"/>
            <a:buFont typeface="Calibri"/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 planilha também contém uma calculadora para quantidade de sementes para a semeadura e o seu custo de acordo com área, população, % de germinação e valor de compra. Aproveite!</a:t>
          </a:r>
          <a:endParaRPr sz="13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133350</xdr:colOff>
      <xdr:row>4</xdr:row>
      <xdr:rowOff>19050</xdr:rowOff>
    </xdr:from>
    <xdr:ext cx="7534275" cy="419100"/>
    <xdr:sp>
      <xdr:nvSpPr>
        <xdr:cNvPr id="4" name="Shape 4"/>
        <xdr:cNvSpPr txBox="1"/>
      </xdr:nvSpPr>
      <xdr:spPr>
        <a:xfrm>
          <a:off x="1583625" y="3575213"/>
          <a:ext cx="7524750" cy="409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800"/>
            <a:buFont typeface="Calibri"/>
            <a:buNone/>
          </a:pPr>
          <a:r>
            <a:rPr b="0" lang="en-US" sz="18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OLÁ!</a:t>
          </a:r>
          <a:endParaRPr sz="1400"/>
        </a:p>
      </xdr:txBody>
    </xdr:sp>
    <xdr:clientData fLocksWithSheet="0"/>
  </xdr:oneCellAnchor>
  <xdr:oneCellAnchor>
    <xdr:from>
      <xdr:col>14</xdr:col>
      <xdr:colOff>85725</xdr:colOff>
      <xdr:row>1</xdr:row>
      <xdr:rowOff>19050</xdr:rowOff>
    </xdr:from>
    <xdr:ext cx="552450" cy="361950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</xdr:row>
      <xdr:rowOff>76200</xdr:rowOff>
    </xdr:from>
    <xdr:ext cx="1095375" cy="276225"/>
    <xdr:pic>
      <xdr:nvPicPr>
        <xdr:cNvPr id="0" name="image7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</xdr:colOff>
      <xdr:row>36</xdr:row>
      <xdr:rowOff>76200</xdr:rowOff>
    </xdr:from>
    <xdr:ext cx="6867525" cy="8477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39</xdr:row>
      <xdr:rowOff>123825</xdr:rowOff>
    </xdr:from>
    <xdr:ext cx="1400175" cy="266700"/>
    <xdr:pic>
      <xdr:nvPicPr>
        <xdr:cNvPr id="0" name="image8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152400</xdr:rowOff>
    </xdr:from>
    <xdr:ext cx="1123950" cy="219075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733425</xdr:colOff>
      <xdr:row>0</xdr:row>
      <xdr:rowOff>123825</xdr:rowOff>
    </xdr:from>
    <xdr:ext cx="6867525" cy="84772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152400</xdr:rowOff>
    </xdr:from>
    <xdr:ext cx="1123950" cy="21907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219075</xdr:colOff>
      <xdr:row>0</xdr:row>
      <xdr:rowOff>133350</xdr:rowOff>
    </xdr:from>
    <xdr:ext cx="6867525" cy="847725"/>
    <xdr:pic>
      <xdr:nvPicPr>
        <xdr:cNvPr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5F61"/>
    <pageSetUpPr/>
  </sheetPr>
  <sheetViews>
    <sheetView showGridLines="0" workbookViewId="0"/>
  </sheetViews>
  <sheetFormatPr customHeight="1" defaultColWidth="12.63" defaultRowHeight="15.75"/>
  <cols>
    <col customWidth="1" min="1" max="17" width="8.88"/>
    <col customWidth="1" hidden="1" min="18" max="25" width="8.88"/>
    <col customWidth="1" hidden="1" min="26" max="26" width="19.38"/>
    <col customWidth="1" hidden="1" min="27" max="27" width="10.13"/>
    <col customWidth="1" hidden="1" min="28" max="28" width="9.63"/>
    <col customWidth="1" hidden="1" min="29" max="29" width="22.63"/>
    <col customWidth="1" hidden="1" min="30" max="30" width="48.63"/>
    <col customWidth="1" hidden="1" min="31" max="31" width="12.0"/>
    <col customWidth="1" hidden="1" min="32" max="32" width="60.13"/>
    <col customWidth="1" hidden="1" min="33" max="33" width="7.63"/>
    <col customWidth="1" hidden="1" min="34" max="34" width="12.0"/>
    <col customWidth="1" hidden="1" min="35" max="36" width="5.0"/>
    <col customWidth="1" hidden="1" min="37" max="37" width="6.13"/>
    <col customWidth="1" hidden="1" min="38" max="41" width="5.0"/>
    <col customWidth="1" hidden="1" min="42" max="42" width="8.88"/>
    <col customWidth="1" hidden="1" min="43" max="49" width="10.13"/>
    <col customWidth="1" hidden="1" min="50" max="50" width="8.88"/>
    <col customWidth="1" hidden="1" min="51" max="51" width="10.13"/>
    <col customWidth="1" hidden="1" min="52" max="52" width="8.88"/>
    <col customWidth="1" hidden="1" min="53" max="53" width="41.0"/>
    <col customWidth="1" hidden="1" min="54" max="56" width="8.63"/>
  </cols>
  <sheetData>
    <row r="1" ht="12.75" customHeight="1">
      <c r="A1" s="1"/>
      <c r="Z1" s="2"/>
      <c r="AA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ht="12.75" customHeight="1">
      <c r="Z2" s="2"/>
      <c r="AA2" s="2"/>
      <c r="AE2" s="2" t="s">
        <v>0</v>
      </c>
      <c r="AF2" s="2" t="s">
        <v>1</v>
      </c>
      <c r="AG2" s="2"/>
      <c r="AH2" s="3" t="s">
        <v>2</v>
      </c>
      <c r="AI2" s="3"/>
      <c r="AJ2" s="3"/>
      <c r="AK2" s="3"/>
      <c r="AL2" s="3"/>
      <c r="AM2" s="3"/>
      <c r="AN2" s="3"/>
      <c r="AO2" s="3"/>
      <c r="AP2" s="3"/>
      <c r="AQ2" s="3" t="s">
        <v>3</v>
      </c>
      <c r="AR2" s="4" t="str">
        <f>(Projeto!C5)</f>
        <v>#REF!</v>
      </c>
      <c r="AS2" s="3"/>
      <c r="AT2" s="3"/>
      <c r="AU2" s="3"/>
      <c r="AV2" s="3"/>
      <c r="AW2" s="3"/>
      <c r="AX2" s="3"/>
      <c r="AY2" s="5" t="s">
        <v>4</v>
      </c>
      <c r="AZ2" s="2"/>
      <c r="BA2" s="6"/>
      <c r="BB2" s="7"/>
      <c r="BC2" s="7"/>
      <c r="BD2" s="7"/>
    </row>
    <row r="3" ht="12.75" customHeight="1">
      <c r="Z3" s="6" t="s">
        <v>5</v>
      </c>
      <c r="AA3" s="8">
        <v>44033.0</v>
      </c>
      <c r="AG3" s="2"/>
      <c r="AH3" s="3"/>
      <c r="AI3" s="3">
        <v>100.0</v>
      </c>
      <c r="AJ3" s="3">
        <v>110.0</v>
      </c>
      <c r="AK3" s="3">
        <v>115.0</v>
      </c>
      <c r="AL3" s="3">
        <v>125.0</v>
      </c>
      <c r="AM3" s="3">
        <v>130.0</v>
      </c>
      <c r="AN3" s="3">
        <v>140.0</v>
      </c>
      <c r="AO3" s="3">
        <v>150.0</v>
      </c>
      <c r="AP3" s="3"/>
      <c r="AQ3" s="3">
        <v>100.0</v>
      </c>
      <c r="AR3" s="3">
        <v>110.0</v>
      </c>
      <c r="AS3" s="3">
        <v>115.0</v>
      </c>
      <c r="AT3" s="3">
        <v>125.0</v>
      </c>
      <c r="AU3" s="3">
        <v>130.0</v>
      </c>
      <c r="AV3" s="3">
        <v>140.0</v>
      </c>
      <c r="AW3" s="3">
        <v>150.0</v>
      </c>
      <c r="AX3" s="3"/>
      <c r="AY3" s="5"/>
      <c r="AZ3" s="2"/>
      <c r="BA3" s="6"/>
      <c r="BB3" s="7"/>
      <c r="BD3" s="7"/>
    </row>
    <row r="4" ht="12.75" customHeight="1">
      <c r="Z4" s="6" t="s">
        <v>6</v>
      </c>
      <c r="AA4" s="8">
        <v>44064.0</v>
      </c>
      <c r="AG4" s="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5"/>
      <c r="AZ4" s="2"/>
      <c r="BA4" s="6"/>
      <c r="BB4" s="7"/>
      <c r="BD4" s="7"/>
    </row>
    <row r="5" ht="12.75" customHeight="1">
      <c r="Z5" s="6" t="s">
        <v>7</v>
      </c>
      <c r="AA5" s="8">
        <v>44075.0</v>
      </c>
      <c r="AE5" s="2">
        <v>-60.0</v>
      </c>
      <c r="AF5" s="2" t="s">
        <v>6</v>
      </c>
      <c r="AG5" s="2"/>
      <c r="AH5" s="3"/>
      <c r="AI5" s="3">
        <v>-60.0</v>
      </c>
      <c r="AJ5" s="3">
        <v>-60.0</v>
      </c>
      <c r="AK5" s="3">
        <v>-60.0</v>
      </c>
      <c r="AL5" s="3">
        <v>-60.0</v>
      </c>
      <c r="AM5" s="3">
        <v>-60.0</v>
      </c>
      <c r="AN5" s="3">
        <v>-60.0</v>
      </c>
      <c r="AO5" s="3">
        <v>-60.0</v>
      </c>
      <c r="AP5" s="3"/>
      <c r="AQ5" s="4" t="str">
        <f t="shared" ref="AQ5:AW5" si="1">($AR$2+AI5)</f>
        <v>#REF!</v>
      </c>
      <c r="AR5" s="4" t="str">
        <f t="shared" si="1"/>
        <v>#REF!</v>
      </c>
      <c r="AS5" s="4" t="str">
        <f t="shared" si="1"/>
        <v>#REF!</v>
      </c>
      <c r="AT5" s="4" t="str">
        <f t="shared" si="1"/>
        <v>#REF!</v>
      </c>
      <c r="AU5" s="4" t="str">
        <f t="shared" si="1"/>
        <v>#REF!</v>
      </c>
      <c r="AV5" s="4" t="str">
        <f t="shared" si="1"/>
        <v>#REF!</v>
      </c>
      <c r="AW5" s="4" t="str">
        <f t="shared" si="1"/>
        <v>#REF!</v>
      </c>
      <c r="AX5" s="3"/>
      <c r="AY5" s="9" t="str">
        <f>IF(Projeto!$C$4='Introdução'!$AQ$3,'Introdução'!AQ5,IF(Projeto!$C$4='Introdução'!$AR$3,'Introdução'!AR5,IF(Projeto!$C$4='Introdução'!$AS$3,'Introdução'!AS5,IF(Projeto!$C$4='Introdução'!$AT$3,'Introdução'!AT5,IF(Projeto!$C$4='Introdução'!$AU$3,'Introdução'!AU5,IF(Projeto!$C$4='Introdução'!$AV$3,'Introdução'!AV5,IF(Projeto!$C$4='Introdução'!$AW$3,'Introdução'!AW5,0)))))))</f>
        <v>#REF!</v>
      </c>
      <c r="AZ5" s="2"/>
      <c r="BA5" s="6"/>
      <c r="BB5" s="7"/>
      <c r="BD5" s="7"/>
    </row>
    <row r="6" ht="12.75" customHeight="1">
      <c r="Z6" s="6" t="s">
        <v>3</v>
      </c>
      <c r="AA6" s="10">
        <v>44124.0</v>
      </c>
      <c r="AE6" s="2">
        <v>-40.0</v>
      </c>
      <c r="AF6" s="2" t="s">
        <v>8</v>
      </c>
      <c r="AG6" s="2"/>
      <c r="AH6" s="3"/>
      <c r="AI6" s="3">
        <v>-40.0</v>
      </c>
      <c r="AJ6" s="3">
        <v>-40.0</v>
      </c>
      <c r="AK6" s="3">
        <v>-40.0</v>
      </c>
      <c r="AL6" s="3">
        <v>-40.0</v>
      </c>
      <c r="AM6" s="3">
        <v>-40.0</v>
      </c>
      <c r="AN6" s="3">
        <v>-40.0</v>
      </c>
      <c r="AO6" s="3">
        <v>-40.0</v>
      </c>
      <c r="AP6" s="3"/>
      <c r="AQ6" s="4" t="str">
        <f t="shared" ref="AQ6:AW6" si="2">($AR$2+AI6)</f>
        <v>#REF!</v>
      </c>
      <c r="AR6" s="4" t="str">
        <f t="shared" si="2"/>
        <v>#REF!</v>
      </c>
      <c r="AS6" s="4" t="str">
        <f t="shared" si="2"/>
        <v>#REF!</v>
      </c>
      <c r="AT6" s="4" t="str">
        <f t="shared" si="2"/>
        <v>#REF!</v>
      </c>
      <c r="AU6" s="4" t="str">
        <f t="shared" si="2"/>
        <v>#REF!</v>
      </c>
      <c r="AV6" s="4" t="str">
        <f t="shared" si="2"/>
        <v>#REF!</v>
      </c>
      <c r="AW6" s="4" t="str">
        <f t="shared" si="2"/>
        <v>#REF!</v>
      </c>
      <c r="AX6" s="3"/>
      <c r="AY6" s="9" t="str">
        <f>IF(Projeto!$C$4='Introdução'!$AQ$3,'Introdução'!AQ6,IF(Projeto!$C$4='Introdução'!$AR$3,'Introdução'!AR6,IF(Projeto!$C$4='Introdução'!$AS$3,'Introdução'!AS6,IF(Projeto!$C$4='Introdução'!$AT$3,'Introdução'!AT6,IF(Projeto!$C$4='Introdução'!$AU$3,'Introdução'!AU6,IF(Projeto!$C$4='Introdução'!$AV$3,'Introdução'!AV6,IF(Projeto!$C$4='Introdução'!$AW$3,'Introdução'!AW6,0)))))))</f>
        <v>#REF!</v>
      </c>
      <c r="AZ6" s="2"/>
      <c r="BA6" s="6"/>
      <c r="BB6" s="7"/>
      <c r="BD6" s="7"/>
    </row>
    <row r="7" ht="12.75" customHeight="1">
      <c r="Z7" s="6" t="s">
        <v>9</v>
      </c>
      <c r="AA7" s="8">
        <v>44124.0</v>
      </c>
      <c r="AE7" s="2">
        <v>0.0</v>
      </c>
      <c r="AF7" s="2" t="s">
        <v>10</v>
      </c>
      <c r="AG7" s="2"/>
      <c r="AH7" s="3"/>
      <c r="AI7" s="3">
        <v>0.0</v>
      </c>
      <c r="AJ7" s="3">
        <v>0.0</v>
      </c>
      <c r="AK7" s="3">
        <v>0.0</v>
      </c>
      <c r="AL7" s="3">
        <v>0.0</v>
      </c>
      <c r="AM7" s="3">
        <v>0.0</v>
      </c>
      <c r="AN7" s="3">
        <v>0.0</v>
      </c>
      <c r="AO7" s="3">
        <v>0.0</v>
      </c>
      <c r="AP7" s="3"/>
      <c r="AQ7" s="4" t="str">
        <f t="shared" ref="AQ7:AW7" si="3">($AR$2+AI7)</f>
        <v>#REF!</v>
      </c>
      <c r="AR7" s="4" t="str">
        <f t="shared" si="3"/>
        <v>#REF!</v>
      </c>
      <c r="AS7" s="4" t="str">
        <f t="shared" si="3"/>
        <v>#REF!</v>
      </c>
      <c r="AT7" s="4" t="str">
        <f t="shared" si="3"/>
        <v>#REF!</v>
      </c>
      <c r="AU7" s="4" t="str">
        <f t="shared" si="3"/>
        <v>#REF!</v>
      </c>
      <c r="AV7" s="4" t="str">
        <f t="shared" si="3"/>
        <v>#REF!</v>
      </c>
      <c r="AW7" s="4" t="str">
        <f t="shared" si="3"/>
        <v>#REF!</v>
      </c>
      <c r="AX7" s="3"/>
      <c r="AY7" s="9" t="str">
        <f>IF(Projeto!$C$4='Introdução'!$AQ$3,'Introdução'!AQ7,IF(Projeto!$C$4='Introdução'!$AR$3,'Introdução'!AR7,IF(Projeto!$C$4='Introdução'!$AS$3,'Introdução'!AS7,IF(Projeto!$C$4='Introdução'!$AT$3,'Introdução'!AT7,IF(Projeto!$C$4='Introdução'!$AU$3,'Introdução'!AU7,IF(Projeto!$C$4='Introdução'!$AV$3,'Introdução'!AV7,IF(Projeto!$C$4='Introdução'!$AW$3,'Introdução'!AW7,0)))))))</f>
        <v>#REF!</v>
      </c>
      <c r="AZ7" s="2"/>
      <c r="BA7" s="6"/>
      <c r="BB7" s="7"/>
      <c r="BD7" s="7"/>
    </row>
    <row r="8" ht="12.75" customHeight="1">
      <c r="Z8" s="6" t="s">
        <v>11</v>
      </c>
      <c r="AA8" s="11">
        <v>44132.0</v>
      </c>
      <c r="AE8" s="2">
        <v>17.0</v>
      </c>
      <c r="AF8" s="2" t="s">
        <v>12</v>
      </c>
      <c r="AG8" s="2"/>
      <c r="AH8" s="3"/>
      <c r="AI8" s="3">
        <v>15.0</v>
      </c>
      <c r="AJ8" s="3">
        <v>16.0</v>
      </c>
      <c r="AK8" s="3">
        <v>17.0</v>
      </c>
      <c r="AL8" s="3">
        <v>19.0</v>
      </c>
      <c r="AM8" s="3">
        <v>19.0</v>
      </c>
      <c r="AN8" s="3">
        <v>21.0</v>
      </c>
      <c r="AO8" s="3">
        <v>22.0</v>
      </c>
      <c r="AP8" s="3"/>
      <c r="AQ8" s="4" t="str">
        <f t="shared" ref="AQ8:AW8" si="4">($AR$2+AI8)</f>
        <v>#REF!</v>
      </c>
      <c r="AR8" s="4" t="str">
        <f t="shared" si="4"/>
        <v>#REF!</v>
      </c>
      <c r="AS8" s="4" t="str">
        <f t="shared" si="4"/>
        <v>#REF!</v>
      </c>
      <c r="AT8" s="4" t="str">
        <f t="shared" si="4"/>
        <v>#REF!</v>
      </c>
      <c r="AU8" s="4" t="str">
        <f t="shared" si="4"/>
        <v>#REF!</v>
      </c>
      <c r="AV8" s="4" t="str">
        <f t="shared" si="4"/>
        <v>#REF!</v>
      </c>
      <c r="AW8" s="4" t="str">
        <f t="shared" si="4"/>
        <v>#REF!</v>
      </c>
      <c r="AX8" s="3"/>
      <c r="AY8" s="9" t="str">
        <f>IF(Projeto!$C$4='Introdução'!$AQ$3,'Introdução'!AQ8,IF(Projeto!$C$4='Introdução'!$AR$3,'Introdução'!AR8,IF(Projeto!$C$4='Introdução'!$AS$3,'Introdução'!AS8,IF(Projeto!$C$4='Introdução'!$AT$3,'Introdução'!AT8,IF(Projeto!$C$4='Introdução'!$AU$3,'Introdução'!AU8,IF(Projeto!$C$4='Introdução'!$AV$3,'Introdução'!AV8,IF(Projeto!$C$4='Introdução'!$AW$3,'Introdução'!AW8,0)))))))</f>
        <v>#REF!</v>
      </c>
      <c r="AZ8" s="2"/>
      <c r="BA8" s="6"/>
      <c r="BB8" s="7"/>
      <c r="BD8" s="7"/>
    </row>
    <row r="9" ht="12.75" customHeight="1">
      <c r="Z9" s="6" t="s">
        <v>5</v>
      </c>
      <c r="AA9" s="8">
        <v>44153.0</v>
      </c>
      <c r="AE9" s="2">
        <v>21.0</v>
      </c>
      <c r="AF9" s="2" t="s">
        <v>13</v>
      </c>
      <c r="AG9" s="2"/>
      <c r="AH9" s="3"/>
      <c r="AI9" s="3">
        <v>18.0</v>
      </c>
      <c r="AJ9" s="3">
        <v>20.0</v>
      </c>
      <c r="AK9" s="3">
        <v>21.0</v>
      </c>
      <c r="AL9" s="3">
        <v>21.0</v>
      </c>
      <c r="AM9" s="3">
        <v>24.0</v>
      </c>
      <c r="AN9" s="3">
        <v>26.0</v>
      </c>
      <c r="AO9" s="3">
        <v>27.0</v>
      </c>
      <c r="AP9" s="3"/>
      <c r="AQ9" s="4" t="str">
        <f t="shared" ref="AQ9:AW9" si="5">($AR$2+AI9)</f>
        <v>#REF!</v>
      </c>
      <c r="AR9" s="4" t="str">
        <f t="shared" si="5"/>
        <v>#REF!</v>
      </c>
      <c r="AS9" s="4" t="str">
        <f t="shared" si="5"/>
        <v>#REF!</v>
      </c>
      <c r="AT9" s="4" t="str">
        <f t="shared" si="5"/>
        <v>#REF!</v>
      </c>
      <c r="AU9" s="4" t="str">
        <f t="shared" si="5"/>
        <v>#REF!</v>
      </c>
      <c r="AV9" s="4" t="str">
        <f t="shared" si="5"/>
        <v>#REF!</v>
      </c>
      <c r="AW9" s="4" t="str">
        <f t="shared" si="5"/>
        <v>#REF!</v>
      </c>
      <c r="AX9" s="3"/>
      <c r="AY9" s="9" t="str">
        <f>IF(Projeto!$C$4='Introdução'!$AQ$3,'Introdução'!AQ9,IF(Projeto!$C$4='Introdução'!$AR$3,'Introdução'!AR9,IF(Projeto!$C$4='Introdução'!$AS$3,'Introdução'!AS9,IF(Projeto!$C$4='Introdução'!$AT$3,'Introdução'!AT9,IF(Projeto!$C$4='Introdução'!$AU$3,'Introdução'!AU9,IF(Projeto!$C$4='Introdução'!$AV$3,'Introdução'!AV9,IF(Projeto!$C$4='Introdução'!$AW$3,'Introdução'!AW9,0)))))))</f>
        <v>#REF!</v>
      </c>
      <c r="AZ9" s="2"/>
      <c r="BA9" s="6"/>
      <c r="BB9" s="7"/>
      <c r="BD9" s="7"/>
    </row>
    <row r="10" ht="12.75" customHeight="1">
      <c r="Z10" s="6" t="s">
        <v>14</v>
      </c>
      <c r="AA10" s="8">
        <v>44172.0</v>
      </c>
      <c r="AE10" s="2">
        <v>23.0</v>
      </c>
      <c r="AF10" s="2" t="s">
        <v>15</v>
      </c>
      <c r="AG10" s="2"/>
      <c r="AH10" s="3"/>
      <c r="AI10" s="3">
        <v>20.0</v>
      </c>
      <c r="AJ10" s="3">
        <v>22.0</v>
      </c>
      <c r="AK10" s="3">
        <v>23.0</v>
      </c>
      <c r="AL10" s="3">
        <v>25.0</v>
      </c>
      <c r="AM10" s="3">
        <v>26.0</v>
      </c>
      <c r="AN10" s="3">
        <v>28.0</v>
      </c>
      <c r="AO10" s="3">
        <v>30.0</v>
      </c>
      <c r="AP10" s="3"/>
      <c r="AQ10" s="4" t="str">
        <f t="shared" ref="AQ10:AW10" si="6">($AR$2+AI10)</f>
        <v>#REF!</v>
      </c>
      <c r="AR10" s="4" t="str">
        <f t="shared" si="6"/>
        <v>#REF!</v>
      </c>
      <c r="AS10" s="4" t="str">
        <f t="shared" si="6"/>
        <v>#REF!</v>
      </c>
      <c r="AT10" s="4" t="str">
        <f t="shared" si="6"/>
        <v>#REF!</v>
      </c>
      <c r="AU10" s="4" t="str">
        <f t="shared" si="6"/>
        <v>#REF!</v>
      </c>
      <c r="AV10" s="4" t="str">
        <f t="shared" si="6"/>
        <v>#REF!</v>
      </c>
      <c r="AW10" s="4" t="str">
        <f t="shared" si="6"/>
        <v>#REF!</v>
      </c>
      <c r="AX10" s="3"/>
      <c r="AY10" s="9" t="str">
        <f>IF(Projeto!$C$4='Introdução'!$AQ$3,'Introdução'!AQ10,IF(Projeto!$C$4='Introdução'!$AR$3,'Introdução'!AR10,IF(Projeto!$C$4='Introdução'!$AS$3,'Introdução'!AS10,IF(Projeto!$C$4='Introdução'!$AT$3,'Introdução'!AT10,IF(Projeto!$C$4='Introdução'!$AU$3,'Introdução'!AU10,IF(Projeto!$C$4='Introdução'!$AV$3,'Introdução'!AV10,IF(Projeto!$C$4='Introdução'!$AW$3,'Introdução'!AW10,0)))))))</f>
        <v>#REF!</v>
      </c>
      <c r="AZ10" s="2"/>
      <c r="BA10" s="6"/>
      <c r="BB10" s="7"/>
      <c r="BD10" s="7"/>
    </row>
    <row r="11" ht="12.75" customHeight="1">
      <c r="Z11" s="6" t="s">
        <v>16</v>
      </c>
      <c r="AA11" s="8">
        <v>44175.0</v>
      </c>
      <c r="AE11" s="2">
        <v>26.0</v>
      </c>
      <c r="AF11" s="2" t="s">
        <v>17</v>
      </c>
      <c r="AG11" s="2"/>
      <c r="AH11" s="3"/>
      <c r="AI11" s="3">
        <v>22.0</v>
      </c>
      <c r="AJ11" s="3">
        <v>25.0</v>
      </c>
      <c r="AK11" s="3">
        <v>26.0</v>
      </c>
      <c r="AL11" s="3">
        <v>28.0</v>
      </c>
      <c r="AM11" s="3">
        <v>30.0</v>
      </c>
      <c r="AN11" s="3">
        <v>32.0</v>
      </c>
      <c r="AO11" s="3">
        <v>34.0</v>
      </c>
      <c r="AP11" s="3"/>
      <c r="AQ11" s="4" t="str">
        <f t="shared" ref="AQ11:AW11" si="7">($AR$2+AI11)</f>
        <v>#REF!</v>
      </c>
      <c r="AR11" s="4" t="str">
        <f t="shared" si="7"/>
        <v>#REF!</v>
      </c>
      <c r="AS11" s="4" t="str">
        <f t="shared" si="7"/>
        <v>#REF!</v>
      </c>
      <c r="AT11" s="4" t="str">
        <f t="shared" si="7"/>
        <v>#REF!</v>
      </c>
      <c r="AU11" s="4" t="str">
        <f t="shared" si="7"/>
        <v>#REF!</v>
      </c>
      <c r="AV11" s="4" t="str">
        <f t="shared" si="7"/>
        <v>#REF!</v>
      </c>
      <c r="AW11" s="4" t="str">
        <f t="shared" si="7"/>
        <v>#REF!</v>
      </c>
      <c r="AX11" s="3"/>
      <c r="AY11" s="9" t="str">
        <f>IF(Projeto!$C$4='Introdução'!$AQ$3,'Introdução'!AQ11,IF(Projeto!$C$4='Introdução'!$AR$3,'Introdução'!AR11,IF(Projeto!$C$4='Introdução'!$AS$3,'Introdução'!AS11,IF(Projeto!$C$4='Introdução'!$AT$3,'Introdução'!AT11,IF(Projeto!$C$4='Introdução'!$AU$3,'Introdução'!AU11,IF(Projeto!$C$4='Introdução'!$AV$3,'Introdução'!AV11,IF(Projeto!$C$4='Introdução'!$AW$3,'Introdução'!AW11,0)))))))</f>
        <v>#REF!</v>
      </c>
      <c r="AZ11" s="2"/>
      <c r="BA11" s="6"/>
      <c r="BB11" s="7"/>
      <c r="BD11" s="7"/>
    </row>
    <row r="12" ht="12.75" customHeight="1">
      <c r="Z12" s="6" t="s">
        <v>18</v>
      </c>
      <c r="AA12" s="8">
        <v>44183.0</v>
      </c>
      <c r="AE12" s="2">
        <v>29.0</v>
      </c>
      <c r="AF12" s="6" t="s">
        <v>19</v>
      </c>
      <c r="AG12" s="2"/>
      <c r="AH12" s="3"/>
      <c r="AI12" s="3">
        <v>25.0</v>
      </c>
      <c r="AJ12" s="3">
        <v>28.0</v>
      </c>
      <c r="AK12" s="3">
        <v>29.0</v>
      </c>
      <c r="AL12" s="3">
        <v>32.0</v>
      </c>
      <c r="AM12" s="3">
        <v>33.0</v>
      </c>
      <c r="AN12" s="3">
        <v>35.0</v>
      </c>
      <c r="AO12" s="3">
        <v>28.0</v>
      </c>
      <c r="AP12" s="3"/>
      <c r="AQ12" s="4" t="str">
        <f t="shared" ref="AQ12:AW12" si="8">($AR$2+AI12)</f>
        <v>#REF!</v>
      </c>
      <c r="AR12" s="4" t="str">
        <f t="shared" si="8"/>
        <v>#REF!</v>
      </c>
      <c r="AS12" s="4" t="str">
        <f t="shared" si="8"/>
        <v>#REF!</v>
      </c>
      <c r="AT12" s="4" t="str">
        <f t="shared" si="8"/>
        <v>#REF!</v>
      </c>
      <c r="AU12" s="4" t="str">
        <f t="shared" si="8"/>
        <v>#REF!</v>
      </c>
      <c r="AV12" s="4" t="str">
        <f t="shared" si="8"/>
        <v>#REF!</v>
      </c>
      <c r="AW12" s="4" t="str">
        <f t="shared" si="8"/>
        <v>#REF!</v>
      </c>
      <c r="AX12" s="3"/>
      <c r="AY12" s="9" t="str">
        <f>IF(Projeto!$C$4='Introdução'!$AQ$3,'Introdução'!AQ12,IF(Projeto!$C$4='Introdução'!$AR$3,'Introdução'!AR12,IF(Projeto!$C$4='Introdução'!$AS$3,'Introdução'!AS12,IF(Projeto!$C$4='Introdução'!$AT$3,'Introdução'!AT12,IF(Projeto!$C$4='Introdução'!$AU$3,'Introdução'!AU12,IF(Projeto!$C$4='Introdução'!$AV$3,'Introdução'!AV12,IF(Projeto!$C$4='Introdução'!$AW$3,'Introdução'!AW12,0)))))))</f>
        <v>#REF!</v>
      </c>
      <c r="AZ12" s="2"/>
      <c r="BA12" s="6"/>
      <c r="BB12" s="7"/>
      <c r="BD12" s="7"/>
    </row>
    <row r="13" ht="12.75" customHeight="1">
      <c r="Z13" s="6" t="s">
        <v>20</v>
      </c>
      <c r="AA13" s="8">
        <v>44183.0</v>
      </c>
      <c r="AE13" s="2">
        <v>32.0</v>
      </c>
      <c r="AF13" s="6" t="s">
        <v>21</v>
      </c>
      <c r="AG13" s="2"/>
      <c r="AH13" s="3"/>
      <c r="AI13" s="3">
        <v>28.0</v>
      </c>
      <c r="AJ13" s="3">
        <v>31.0</v>
      </c>
      <c r="AK13" s="3">
        <v>32.0</v>
      </c>
      <c r="AL13" s="3">
        <v>35.0</v>
      </c>
      <c r="AM13" s="3">
        <v>36.0</v>
      </c>
      <c r="AN13" s="3">
        <v>38.95652173913044</v>
      </c>
      <c r="AO13" s="3">
        <v>42.0</v>
      </c>
      <c r="AP13" s="3"/>
      <c r="AQ13" s="4" t="str">
        <f t="shared" ref="AQ13:AW13" si="9">($AR$2+AI13)</f>
        <v>#REF!</v>
      </c>
      <c r="AR13" s="4" t="str">
        <f t="shared" si="9"/>
        <v>#REF!</v>
      </c>
      <c r="AS13" s="4" t="str">
        <f t="shared" si="9"/>
        <v>#REF!</v>
      </c>
      <c r="AT13" s="4" t="str">
        <f t="shared" si="9"/>
        <v>#REF!</v>
      </c>
      <c r="AU13" s="4" t="str">
        <f t="shared" si="9"/>
        <v>#REF!</v>
      </c>
      <c r="AV13" s="4" t="str">
        <f t="shared" si="9"/>
        <v>#REF!</v>
      </c>
      <c r="AW13" s="4" t="str">
        <f t="shared" si="9"/>
        <v>#REF!</v>
      </c>
      <c r="AX13" s="3"/>
      <c r="AY13" s="9" t="str">
        <f>IF(Projeto!$C$4='Introdução'!$AQ$3,'Introdução'!AQ13,IF(Projeto!$C$4='Introdução'!$AR$3,'Introdução'!AR13,IF(Projeto!$C$4='Introdução'!$AS$3,'Introdução'!AS13,IF(Projeto!$C$4='Introdução'!$AT$3,'Introdução'!AT13,IF(Projeto!$C$4='Introdução'!$AU$3,'Introdução'!AU13,IF(Projeto!$C$4='Introdução'!$AV$3,'Introdução'!AV13,IF(Projeto!$C$4='Introdução'!$AW$3,'Introdução'!AW13,0)))))))</f>
        <v>#REF!</v>
      </c>
      <c r="AZ13" s="2"/>
      <c r="BA13" s="6"/>
      <c r="BB13" s="7"/>
      <c r="BD13" s="7"/>
    </row>
    <row r="14" ht="12.75" customHeight="1">
      <c r="Z14" s="6" t="s">
        <v>22</v>
      </c>
      <c r="AA14" s="8">
        <v>44204.0</v>
      </c>
      <c r="AE14" s="2">
        <v>35.0</v>
      </c>
      <c r="AF14" s="6" t="s">
        <v>23</v>
      </c>
      <c r="AG14" s="2"/>
      <c r="AH14" s="3"/>
      <c r="AI14" s="3">
        <v>31.0</v>
      </c>
      <c r="AJ14" s="3">
        <v>34.0</v>
      </c>
      <c r="AK14" s="3">
        <v>35.0</v>
      </c>
      <c r="AL14" s="3">
        <v>38.04347826086956</v>
      </c>
      <c r="AM14" s="3">
        <v>40.0</v>
      </c>
      <c r="AN14" s="3">
        <v>43.0</v>
      </c>
      <c r="AO14" s="3">
        <v>46.0</v>
      </c>
      <c r="AP14" s="3"/>
      <c r="AQ14" s="4" t="str">
        <f t="shared" ref="AQ14:AW14" si="10">($AR$2+AI14)</f>
        <v>#REF!</v>
      </c>
      <c r="AR14" s="4" t="str">
        <f t="shared" si="10"/>
        <v>#REF!</v>
      </c>
      <c r="AS14" s="4" t="str">
        <f t="shared" si="10"/>
        <v>#REF!</v>
      </c>
      <c r="AT14" s="4" t="str">
        <f t="shared" si="10"/>
        <v>#REF!</v>
      </c>
      <c r="AU14" s="4" t="str">
        <f t="shared" si="10"/>
        <v>#REF!</v>
      </c>
      <c r="AV14" s="4" t="str">
        <f t="shared" si="10"/>
        <v>#REF!</v>
      </c>
      <c r="AW14" s="4" t="str">
        <f t="shared" si="10"/>
        <v>#REF!</v>
      </c>
      <c r="AX14" s="3"/>
      <c r="AY14" s="9" t="str">
        <f>IF(Projeto!$C$4='Introdução'!$AQ$3,'Introdução'!AQ14,IF(Projeto!$C$4='Introdução'!$AR$3,'Introdução'!AR14,IF(Projeto!$C$4='Introdução'!$AS$3,'Introdução'!AS14,IF(Projeto!$C$4='Introdução'!$AT$3,'Introdução'!AT14,IF(Projeto!$C$4='Introdução'!$AU$3,'Introdução'!AU14,IF(Projeto!$C$4='Introdução'!$AV$3,'Introdução'!AV14,IF(Projeto!$C$4='Introdução'!$AW$3,'Introdução'!AW14,0)))))))</f>
        <v>#REF!</v>
      </c>
      <c r="AZ14" s="2"/>
      <c r="BA14" s="6"/>
      <c r="BB14" s="7"/>
      <c r="BD14" s="7"/>
    </row>
    <row r="15" ht="12.75" customHeight="1">
      <c r="Z15" s="6" t="s">
        <v>24</v>
      </c>
      <c r="AA15" s="8">
        <v>44209.0</v>
      </c>
      <c r="AE15" s="2">
        <v>38.0</v>
      </c>
      <c r="AF15" s="6" t="s">
        <v>25</v>
      </c>
      <c r="AG15" s="2"/>
      <c r="AH15" s="3"/>
      <c r="AI15" s="3">
        <v>33.04347826086956</v>
      </c>
      <c r="AJ15" s="3">
        <v>36.0</v>
      </c>
      <c r="AK15" s="3">
        <v>38.0</v>
      </c>
      <c r="AL15" s="3">
        <v>41.0</v>
      </c>
      <c r="AM15" s="3">
        <v>42.95652173913044</v>
      </c>
      <c r="AN15" s="3">
        <v>46.0</v>
      </c>
      <c r="AO15" s="3">
        <v>50.0</v>
      </c>
      <c r="AP15" s="3"/>
      <c r="AQ15" s="4" t="str">
        <f t="shared" ref="AQ15:AW15" si="11">($AR$2+AI15)</f>
        <v>#REF!</v>
      </c>
      <c r="AR15" s="4" t="str">
        <f t="shared" si="11"/>
        <v>#REF!</v>
      </c>
      <c r="AS15" s="4" t="str">
        <f t="shared" si="11"/>
        <v>#REF!</v>
      </c>
      <c r="AT15" s="4" t="str">
        <f t="shared" si="11"/>
        <v>#REF!</v>
      </c>
      <c r="AU15" s="4" t="str">
        <f t="shared" si="11"/>
        <v>#REF!</v>
      </c>
      <c r="AV15" s="4" t="str">
        <f t="shared" si="11"/>
        <v>#REF!</v>
      </c>
      <c r="AW15" s="4" t="str">
        <f t="shared" si="11"/>
        <v>#REF!</v>
      </c>
      <c r="AX15" s="3"/>
      <c r="AY15" s="9" t="str">
        <f>IF(Projeto!$C$4='Introdução'!$AQ$3,'Introdução'!AQ15,IF(Projeto!$C$4='Introdução'!$AR$3,'Introdução'!AR15,IF(Projeto!$C$4='Introdução'!$AS$3,'Introdução'!AS15,IF(Projeto!$C$4='Introdução'!$AT$3,'Introdução'!AT15,IF(Projeto!$C$4='Introdução'!$AU$3,'Introdução'!AU15,IF(Projeto!$C$4='Introdução'!$AV$3,'Introdução'!AV15,IF(Projeto!$C$4='Introdução'!$AW$3,'Introdução'!AW15,0)))))))</f>
        <v>#REF!</v>
      </c>
      <c r="AZ15" s="2"/>
      <c r="BA15" s="6"/>
      <c r="BB15" s="7"/>
      <c r="BD15" s="7"/>
    </row>
    <row r="16" ht="12.75" customHeight="1">
      <c r="Z16" s="6" t="s">
        <v>26</v>
      </c>
      <c r="AA16" s="8">
        <v>44221.0</v>
      </c>
      <c r="AE16" s="2">
        <v>50.0</v>
      </c>
      <c r="AF16" s="6" t="s">
        <v>27</v>
      </c>
      <c r="AG16" s="2"/>
      <c r="AH16" s="3"/>
      <c r="AI16" s="3">
        <v>44.0</v>
      </c>
      <c r="AJ16" s="3">
        <v>48.0</v>
      </c>
      <c r="AK16" s="3">
        <v>50.0</v>
      </c>
      <c r="AL16" s="3">
        <v>54.0</v>
      </c>
      <c r="AM16" s="3">
        <v>57.0</v>
      </c>
      <c r="AN16" s="3">
        <v>61.0</v>
      </c>
      <c r="AO16" s="3">
        <v>65.0</v>
      </c>
      <c r="AP16" s="3"/>
      <c r="AQ16" s="4" t="str">
        <f t="shared" ref="AQ16:AW16" si="12">($AR$2+AI16)</f>
        <v>#REF!</v>
      </c>
      <c r="AR16" s="4" t="str">
        <f t="shared" si="12"/>
        <v>#REF!</v>
      </c>
      <c r="AS16" s="4" t="str">
        <f t="shared" si="12"/>
        <v>#REF!</v>
      </c>
      <c r="AT16" s="4" t="str">
        <f t="shared" si="12"/>
        <v>#REF!</v>
      </c>
      <c r="AU16" s="4" t="str">
        <f t="shared" si="12"/>
        <v>#REF!</v>
      </c>
      <c r="AV16" s="4" t="str">
        <f t="shared" si="12"/>
        <v>#REF!</v>
      </c>
      <c r="AW16" s="4" t="str">
        <f t="shared" si="12"/>
        <v>#REF!</v>
      </c>
      <c r="AX16" s="3"/>
      <c r="AY16" s="9" t="str">
        <f>IF(Projeto!$C$4='Introdução'!$AQ$3,'Introdução'!AQ16,IF(Projeto!$C$4='Introdução'!$AR$3,'Introdução'!AR16,IF(Projeto!$C$4='Introdução'!$AS$3,'Introdução'!AS16,IF(Projeto!$C$4='Introdução'!$AT$3,'Introdução'!AT16,IF(Projeto!$C$4='Introdução'!$AU$3,'Introdução'!AU16,IF(Projeto!$C$4='Introdução'!$AV$3,'Introdução'!AV16,IF(Projeto!$C$4='Introdução'!$AW$3,'Introdução'!AW16,0)))))))</f>
        <v>#REF!</v>
      </c>
      <c r="AZ16" s="2"/>
      <c r="BA16" s="6"/>
      <c r="BB16" s="7"/>
      <c r="BD16" s="7"/>
    </row>
    <row r="17" ht="12.75" customHeight="1">
      <c r="Z17" s="6" t="s">
        <v>28</v>
      </c>
      <c r="AA17" s="8">
        <v>44222.0</v>
      </c>
      <c r="AE17" s="2">
        <v>55.0</v>
      </c>
      <c r="AF17" s="6" t="s">
        <v>29</v>
      </c>
      <c r="AG17" s="2"/>
      <c r="AH17" s="3"/>
      <c r="AI17" s="3">
        <v>48.0</v>
      </c>
      <c r="AJ17" s="3">
        <v>53.0</v>
      </c>
      <c r="AK17" s="3">
        <v>55.0</v>
      </c>
      <c r="AL17" s="3">
        <v>60.0</v>
      </c>
      <c r="AM17" s="3">
        <v>52.0</v>
      </c>
      <c r="AN17" s="3">
        <v>66.95652173913044</v>
      </c>
      <c r="AO17" s="3">
        <v>72.0</v>
      </c>
      <c r="AP17" s="3"/>
      <c r="AQ17" s="4" t="str">
        <f t="shared" ref="AQ17:AW17" si="13">($AR$2+AI17)</f>
        <v>#REF!</v>
      </c>
      <c r="AR17" s="4" t="str">
        <f t="shared" si="13"/>
        <v>#REF!</v>
      </c>
      <c r="AS17" s="4" t="str">
        <f t="shared" si="13"/>
        <v>#REF!</v>
      </c>
      <c r="AT17" s="4" t="str">
        <f t="shared" si="13"/>
        <v>#REF!</v>
      </c>
      <c r="AU17" s="4" t="str">
        <f t="shared" si="13"/>
        <v>#REF!</v>
      </c>
      <c r="AV17" s="4" t="str">
        <f t="shared" si="13"/>
        <v>#REF!</v>
      </c>
      <c r="AW17" s="4" t="str">
        <f t="shared" si="13"/>
        <v>#REF!</v>
      </c>
      <c r="AX17" s="3"/>
      <c r="AY17" s="9" t="str">
        <f>IF(Projeto!$C$4='Introdução'!$AQ$3,'Introdução'!AQ17,IF(Projeto!$C$4='Introdução'!$AR$3,'Introdução'!AR17,IF(Projeto!$C$4='Introdução'!$AS$3,'Introdução'!AS17,IF(Projeto!$C$4='Introdução'!$AT$3,'Introdução'!AT17,IF(Projeto!$C$4='Introdução'!$AU$3,'Introdução'!AU17,IF(Projeto!$C$4='Introdução'!$AV$3,'Introdução'!AV17,IF(Projeto!$C$4='Introdução'!$AW$3,'Introdução'!AW17,0)))))))</f>
        <v>#REF!</v>
      </c>
      <c r="AZ17" s="2"/>
      <c r="BA17" s="6"/>
      <c r="BB17" s="7"/>
      <c r="BD17" s="7"/>
    </row>
    <row r="18" ht="12.75" customHeight="1">
      <c r="Z18" s="6" t="s">
        <v>30</v>
      </c>
      <c r="AA18" s="8">
        <v>44224.0</v>
      </c>
      <c r="AE18" s="2">
        <v>60.0</v>
      </c>
      <c r="AF18" s="6" t="s">
        <v>21</v>
      </c>
      <c r="AG18" s="2"/>
      <c r="AH18" s="3"/>
      <c r="AI18" s="3">
        <v>52.0</v>
      </c>
      <c r="AJ18" s="3">
        <v>57.0</v>
      </c>
      <c r="AK18" s="3">
        <v>60.0</v>
      </c>
      <c r="AL18" s="3">
        <v>65.0</v>
      </c>
      <c r="AM18" s="3">
        <v>58.0</v>
      </c>
      <c r="AN18" s="3">
        <v>73.04347826086956</v>
      </c>
      <c r="AO18" s="3">
        <v>78.0</v>
      </c>
      <c r="AP18" s="3"/>
      <c r="AQ18" s="4" t="str">
        <f t="shared" ref="AQ18:AW18" si="14">($AR$2+AI18)</f>
        <v>#REF!</v>
      </c>
      <c r="AR18" s="4" t="str">
        <f t="shared" si="14"/>
        <v>#REF!</v>
      </c>
      <c r="AS18" s="4" t="str">
        <f t="shared" si="14"/>
        <v>#REF!</v>
      </c>
      <c r="AT18" s="4" t="str">
        <f t="shared" si="14"/>
        <v>#REF!</v>
      </c>
      <c r="AU18" s="4" t="str">
        <f t="shared" si="14"/>
        <v>#REF!</v>
      </c>
      <c r="AV18" s="4" t="str">
        <f t="shared" si="14"/>
        <v>#REF!</v>
      </c>
      <c r="AW18" s="4" t="str">
        <f t="shared" si="14"/>
        <v>#REF!</v>
      </c>
      <c r="AX18" s="3"/>
      <c r="AY18" s="9" t="str">
        <f>IF(Projeto!$C$4='Introdução'!$AQ$3,'Introdução'!AQ18,IF(Projeto!$C$4='Introdução'!$AR$3,'Introdução'!AR18,IF(Projeto!$C$4='Introdução'!$AS$3,'Introdução'!AS18,IF(Projeto!$C$4='Introdução'!$AT$3,'Introdução'!AT18,IF(Projeto!$C$4='Introdução'!$AU$3,'Introdução'!AU18,IF(Projeto!$C$4='Introdução'!$AV$3,'Introdução'!AV18,IF(Projeto!$C$4='Introdução'!$AW$3,'Introdução'!AW18,0)))))))</f>
        <v>#REF!</v>
      </c>
      <c r="AZ18" s="2"/>
      <c r="BA18" s="6"/>
      <c r="BB18" s="7"/>
      <c r="BD18" s="7"/>
    </row>
    <row r="19" ht="12.75" customHeight="1">
      <c r="Z19" s="6" t="s">
        <v>31</v>
      </c>
      <c r="AA19" s="11">
        <v>44247.0</v>
      </c>
      <c r="AE19" s="2">
        <v>100.0</v>
      </c>
      <c r="AF19" s="6" t="s">
        <v>32</v>
      </c>
      <c r="AG19" s="2"/>
      <c r="AH19" s="3"/>
      <c r="AI19" s="3">
        <v>86.95652173913044</v>
      </c>
      <c r="AJ19" s="3">
        <v>96.0</v>
      </c>
      <c r="AK19" s="3">
        <v>100.0</v>
      </c>
      <c r="AL19" s="3">
        <v>108.69565217391305</v>
      </c>
      <c r="AM19" s="3">
        <v>113.04347826086956</v>
      </c>
      <c r="AN19" s="3">
        <v>121.73913043478261</v>
      </c>
      <c r="AO19" s="3">
        <v>130.43478260869566</v>
      </c>
      <c r="AP19" s="3"/>
      <c r="AQ19" s="4" t="str">
        <f t="shared" ref="AQ19:AW19" si="15">($AR$2+AI19)</f>
        <v>#REF!</v>
      </c>
      <c r="AR19" s="4" t="str">
        <f t="shared" si="15"/>
        <v>#REF!</v>
      </c>
      <c r="AS19" s="4" t="str">
        <f t="shared" si="15"/>
        <v>#REF!</v>
      </c>
      <c r="AT19" s="4" t="str">
        <f t="shared" si="15"/>
        <v>#REF!</v>
      </c>
      <c r="AU19" s="4" t="str">
        <f t="shared" si="15"/>
        <v>#REF!</v>
      </c>
      <c r="AV19" s="4" t="str">
        <f t="shared" si="15"/>
        <v>#REF!</v>
      </c>
      <c r="AW19" s="4" t="str">
        <f t="shared" si="15"/>
        <v>#REF!</v>
      </c>
      <c r="AX19" s="3"/>
      <c r="AY19" s="9" t="str">
        <f>IF(Projeto!$C$4='Introdução'!$AQ$3,'Introdução'!AQ19,IF(Projeto!$C$4='Introdução'!$AR$3,'Introdução'!AR19,IF(Projeto!$C$4='Introdução'!$AS$3,'Introdução'!AS19,IF(Projeto!$C$4='Introdução'!$AT$3,'Introdução'!AT19,IF(Projeto!$C$4='Introdução'!$AU$3,'Introdução'!AU19,IF(Projeto!$C$4='Introdução'!$AV$3,'Introdução'!AV19,IF(Projeto!$C$4='Introdução'!$AW$3,'Introdução'!AW19,0)))))))</f>
        <v>#REF!</v>
      </c>
      <c r="AZ19" s="2"/>
      <c r="BA19" s="6"/>
      <c r="BB19" s="7"/>
      <c r="BD19" s="7"/>
    </row>
    <row r="20" ht="12.75" customHeight="1">
      <c r="Z20" s="6" t="s">
        <v>33</v>
      </c>
      <c r="AA20" s="11">
        <v>44252.0</v>
      </c>
      <c r="AE20" s="2">
        <v>115.0</v>
      </c>
      <c r="AF20" s="6" t="s">
        <v>34</v>
      </c>
      <c r="AG20" s="2"/>
      <c r="AH20" s="3"/>
      <c r="AI20" s="3">
        <v>100.0</v>
      </c>
      <c r="AJ20" s="3">
        <v>110.0</v>
      </c>
      <c r="AK20" s="3">
        <v>115.0</v>
      </c>
      <c r="AL20" s="3">
        <v>125.0</v>
      </c>
      <c r="AM20" s="3">
        <v>130.0</v>
      </c>
      <c r="AN20" s="3">
        <v>140.0</v>
      </c>
      <c r="AO20" s="3">
        <v>150.0</v>
      </c>
      <c r="AP20" s="3"/>
      <c r="AQ20" s="4" t="str">
        <f t="shared" ref="AQ20:AW20" si="16">($AR$2+AI20)</f>
        <v>#REF!</v>
      </c>
      <c r="AR20" s="4" t="str">
        <f t="shared" si="16"/>
        <v>#REF!</v>
      </c>
      <c r="AS20" s="4" t="str">
        <f t="shared" si="16"/>
        <v>#REF!</v>
      </c>
      <c r="AT20" s="4" t="str">
        <f t="shared" si="16"/>
        <v>#REF!</v>
      </c>
      <c r="AU20" s="4" t="str">
        <f t="shared" si="16"/>
        <v>#REF!</v>
      </c>
      <c r="AV20" s="4" t="str">
        <f t="shared" si="16"/>
        <v>#REF!</v>
      </c>
      <c r="AW20" s="4" t="str">
        <f t="shared" si="16"/>
        <v>#REF!</v>
      </c>
      <c r="AX20" s="3"/>
      <c r="AY20" s="9" t="str">
        <f>IF(Projeto!$C$4='Introdução'!$AQ$3,'Introdução'!AQ20,IF(Projeto!$C$4='Introdução'!$AR$3,'Introdução'!AR20,IF(Projeto!$C$4='Introdução'!$AS$3,'Introdução'!AS20,IF(Projeto!$C$4='Introdução'!$AT$3,'Introdução'!AT20,IF(Projeto!$C$4='Introdução'!$AU$3,'Introdução'!AU20,IF(Projeto!$C$4='Introdução'!$AV$3,'Introdução'!AV20,IF(Projeto!$C$4='Introdução'!$AW$3,'Introdução'!AW20,0)))))))</f>
        <v>#REF!</v>
      </c>
      <c r="AZ20" s="2"/>
      <c r="BA20" s="6"/>
      <c r="BB20" s="7"/>
      <c r="BD20" s="7"/>
    </row>
    <row r="21" ht="12.75" customHeight="1">
      <c r="Z21" s="2"/>
      <c r="AA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6"/>
      <c r="BB21" s="7"/>
      <c r="BD21" s="7"/>
    </row>
    <row r="22" ht="12.75" customHeight="1">
      <c r="Z22" s="2"/>
      <c r="AA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v>1.0</v>
      </c>
      <c r="AP22" s="2">
        <v>1.0</v>
      </c>
      <c r="AQ22" s="2">
        <v>100.0</v>
      </c>
      <c r="AR22" s="2"/>
      <c r="AS22" s="2"/>
      <c r="AT22" s="2"/>
      <c r="AU22" s="2"/>
      <c r="AV22" s="2"/>
      <c r="AW22" s="2"/>
      <c r="AX22" s="2"/>
      <c r="AY22" s="2"/>
      <c r="AZ22" s="2"/>
      <c r="BA22" s="6"/>
      <c r="BB22" s="7"/>
      <c r="BD22" s="7"/>
    </row>
    <row r="23" ht="12.75" customHeight="1">
      <c r="Z23" s="2"/>
      <c r="AA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>
        <v>2.0</v>
      </c>
      <c r="AQ23" s="2">
        <v>110.0</v>
      </c>
      <c r="AR23" s="2"/>
      <c r="AS23" s="2"/>
      <c r="AT23" s="2"/>
      <c r="AU23" s="2"/>
      <c r="AV23" s="2"/>
      <c r="AW23" s="2"/>
      <c r="AX23" s="2"/>
      <c r="AY23" s="2"/>
      <c r="AZ23" s="2"/>
      <c r="BA23" s="6"/>
      <c r="BB23" s="7"/>
      <c r="BD23" s="7"/>
    </row>
    <row r="24" ht="12.75" customHeight="1">
      <c r="Z24" s="2"/>
      <c r="AA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>
        <v>3.0</v>
      </c>
      <c r="AQ24" s="2">
        <v>115.0</v>
      </c>
      <c r="AR24" s="2"/>
      <c r="AS24" s="2"/>
      <c r="AT24" s="2"/>
      <c r="AU24" s="2"/>
      <c r="AV24" s="2"/>
      <c r="AW24" s="2"/>
      <c r="AX24" s="2"/>
      <c r="AY24" s="2"/>
      <c r="AZ24" s="2"/>
    </row>
    <row r="25" ht="12.75" customHeight="1">
      <c r="Z25" s="2"/>
      <c r="AA25" s="2"/>
      <c r="AD25" s="12"/>
      <c r="AE25" s="2"/>
      <c r="AG25" s="2"/>
      <c r="AH25" s="2"/>
      <c r="AI25" s="2"/>
      <c r="AJ25" s="2"/>
      <c r="AK25" s="2"/>
      <c r="AL25" s="2"/>
      <c r="AM25" s="2"/>
      <c r="AN25" s="2"/>
      <c r="AO25" s="2"/>
      <c r="AP25" s="2">
        <v>4.0</v>
      </c>
      <c r="AQ25" s="2">
        <v>125.0</v>
      </c>
      <c r="AR25" s="2"/>
      <c r="AS25" s="2"/>
      <c r="AT25" s="2"/>
      <c r="AU25" s="2"/>
      <c r="AV25" s="2"/>
      <c r="AW25" s="2"/>
      <c r="AX25" s="2"/>
      <c r="AY25" s="2"/>
      <c r="AZ25" s="2"/>
    </row>
    <row r="26" ht="12.75" customHeight="1">
      <c r="Z26" s="2"/>
      <c r="AA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>
        <v>5.0</v>
      </c>
      <c r="AQ26" s="2">
        <v>130.0</v>
      </c>
      <c r="AR26" s="2"/>
      <c r="AS26" s="2"/>
      <c r="AT26" s="2"/>
      <c r="AU26" s="2"/>
      <c r="AV26" s="2"/>
      <c r="AW26" s="2"/>
      <c r="AX26" s="2"/>
      <c r="AY26" s="2"/>
      <c r="AZ26" s="2"/>
    </row>
    <row r="27" ht="12.75" customHeight="1">
      <c r="Z27" s="2"/>
      <c r="AA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>
        <v>6.0</v>
      </c>
      <c r="AQ27" s="2">
        <v>140.0</v>
      </c>
      <c r="AR27" s="2"/>
      <c r="AS27" s="2"/>
      <c r="AT27" s="2"/>
      <c r="AU27" s="2"/>
      <c r="AV27" s="2"/>
      <c r="AW27" s="2"/>
      <c r="AX27" s="2"/>
      <c r="AY27" s="2"/>
      <c r="AZ27" s="2"/>
    </row>
    <row r="28" ht="12.75" customHeight="1">
      <c r="R28" s="13"/>
      <c r="Z28" s="2"/>
      <c r="AA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>
        <v>7.0</v>
      </c>
      <c r="AQ28" s="2">
        <v>150.0</v>
      </c>
      <c r="AR28" s="2"/>
      <c r="AS28" s="2"/>
      <c r="AT28" s="2"/>
      <c r="AU28" s="2"/>
      <c r="AV28" s="2"/>
      <c r="AW28" s="2"/>
      <c r="AX28" s="2"/>
      <c r="AY28" s="2"/>
      <c r="AZ28" s="2"/>
    </row>
    <row r="29" ht="12.75" customHeight="1">
      <c r="Z29" s="2"/>
      <c r="AA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</row>
    <row r="30" ht="12.75" customHeight="1"/>
    <row r="31" ht="12.75" customHeight="1"/>
    <row r="32" ht="12.75" customHeight="1">
      <c r="AD32" s="12"/>
    </row>
    <row r="33" ht="12.75" customHeight="1"/>
    <row r="34" ht="12.75" customHeight="1"/>
    <row r="35" ht="12.75" customHeight="1"/>
    <row r="36" ht="12.75" customHeight="1"/>
    <row r="37" ht="12.75" customHeight="1">
      <c r="AD37" s="2"/>
    </row>
    <row r="38" ht="12.75" customHeight="1">
      <c r="AD38" s="13"/>
    </row>
    <row r="39" ht="12.75" customHeight="1">
      <c r="AD39" s="13"/>
    </row>
    <row r="40" ht="12.75" customHeight="1">
      <c r="AD40" s="13"/>
    </row>
    <row r="41" ht="12.75" customHeight="1">
      <c r="AD41" s="13"/>
    </row>
    <row r="42" ht="12.75" customHeight="1">
      <c r="AC42" s="13"/>
      <c r="AD42" s="13"/>
    </row>
    <row r="43" ht="12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 t="s">
        <v>35</v>
      </c>
      <c r="AD43" s="13" t="s">
        <v>8</v>
      </c>
      <c r="AE43" s="13"/>
      <c r="AF43" s="13">
        <v>-40.0</v>
      </c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ht="12.75" hidden="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 t="s">
        <v>36</v>
      </c>
      <c r="AD44" s="13" t="s">
        <v>10</v>
      </c>
      <c r="AE44" s="13"/>
      <c r="AF44" s="13">
        <v>0.0</v>
      </c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ht="12.75" hidden="1" customHeight="1">
      <c r="AC45" s="14" t="s">
        <v>16</v>
      </c>
      <c r="AD45" s="13" t="s">
        <v>12</v>
      </c>
      <c r="AE45" s="13"/>
      <c r="AF45" s="13">
        <v>17.0</v>
      </c>
      <c r="AG45" s="13"/>
    </row>
    <row r="46" ht="12.75" hidden="1" customHeight="1">
      <c r="AC46" s="14" t="s">
        <v>14</v>
      </c>
      <c r="AD46" s="13" t="s">
        <v>13</v>
      </c>
      <c r="AF46" s="13">
        <v>21.0</v>
      </c>
    </row>
    <row r="47" ht="12.75" hidden="1" customHeight="1">
      <c r="AC47" s="13" t="s">
        <v>37</v>
      </c>
      <c r="AD47" s="13" t="s">
        <v>15</v>
      </c>
      <c r="AF47" s="13">
        <v>23.0</v>
      </c>
    </row>
    <row r="48" ht="12.75" hidden="1" customHeight="1">
      <c r="AC48" s="14" t="s">
        <v>20</v>
      </c>
      <c r="AD48" s="13" t="s">
        <v>17</v>
      </c>
      <c r="AF48" s="13">
        <v>26.0</v>
      </c>
    </row>
    <row r="49" ht="12.75" hidden="1" customHeight="1">
      <c r="AC49" s="13" t="s">
        <v>38</v>
      </c>
      <c r="AD49" s="13" t="s">
        <v>19</v>
      </c>
      <c r="AF49" s="13">
        <v>29.0</v>
      </c>
    </row>
    <row r="50" ht="12.75" hidden="1" customHeight="1">
      <c r="AC50" s="13" t="s">
        <v>39</v>
      </c>
      <c r="AD50" s="13" t="s">
        <v>21</v>
      </c>
      <c r="AE50" s="13"/>
      <c r="AF50" s="13">
        <v>32.0</v>
      </c>
      <c r="AG50" s="13"/>
    </row>
    <row r="51" ht="12.75" hidden="1" customHeight="1">
      <c r="AC51" s="14" t="s">
        <v>18</v>
      </c>
      <c r="AD51" s="13" t="s">
        <v>23</v>
      </c>
      <c r="AF51" s="13">
        <v>35.0</v>
      </c>
    </row>
    <row r="52" ht="12.75" hidden="1" customHeight="1">
      <c r="AC52" s="14" t="s">
        <v>22</v>
      </c>
      <c r="AD52" s="13" t="s">
        <v>25</v>
      </c>
      <c r="AF52" s="13">
        <v>38.0</v>
      </c>
      <c r="AG52" s="13"/>
    </row>
    <row r="53" ht="12.75" hidden="1" customHeight="1">
      <c r="AC53" s="14" t="s">
        <v>24</v>
      </c>
      <c r="AD53" s="13" t="s">
        <v>27</v>
      </c>
      <c r="AF53" s="13">
        <v>50.0</v>
      </c>
    </row>
    <row r="54" ht="12.75" hidden="1" customHeight="1">
      <c r="AC54" s="13" t="s">
        <v>39</v>
      </c>
      <c r="AD54" s="13" t="s">
        <v>29</v>
      </c>
      <c r="AF54" s="13">
        <v>55.0</v>
      </c>
    </row>
    <row r="55" ht="12.75" hidden="1" customHeight="1">
      <c r="AC55" s="13" t="s">
        <v>39</v>
      </c>
      <c r="AD55" s="13" t="s">
        <v>21</v>
      </c>
      <c r="AF55" s="14">
        <v>60.0</v>
      </c>
    </row>
    <row r="56" ht="12.75" hidden="1" customHeight="1">
      <c r="AA56" s="13"/>
      <c r="AC56" s="14" t="s">
        <v>28</v>
      </c>
      <c r="AD56" s="13" t="s">
        <v>32</v>
      </c>
      <c r="AF56" s="14">
        <v>100.0</v>
      </c>
    </row>
    <row r="57" ht="12.75" hidden="1" customHeight="1">
      <c r="AC57" s="13" t="s">
        <v>40</v>
      </c>
      <c r="AD57" s="13" t="s">
        <v>34</v>
      </c>
      <c r="AF57" s="14">
        <v>115.0</v>
      </c>
    </row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12.75" hidden="1" customHeight="1"/>
    <row r="133" ht="12.75" hidden="1" customHeight="1"/>
    <row r="134" ht="12.75" hidden="1" customHeight="1"/>
    <row r="135" ht="12.75" hidden="1" customHeight="1"/>
    <row r="136" ht="12.75" hidden="1" customHeight="1"/>
    <row r="137" ht="12.75" hidden="1" customHeight="1"/>
    <row r="138" ht="12.75" hidden="1" customHeight="1"/>
    <row r="139" ht="12.75" hidden="1" customHeight="1"/>
    <row r="140" ht="12.75" hidden="1" customHeight="1"/>
    <row r="141" ht="12.75" hidden="1" customHeight="1"/>
    <row r="142" ht="12.75" hidden="1" customHeight="1"/>
    <row r="143" ht="12.75" hidden="1" customHeight="1"/>
    <row r="144" ht="12.75" hidden="1" customHeight="1"/>
    <row r="145" ht="12.75" hidden="1" customHeight="1"/>
    <row r="146" ht="12.75" hidden="1" customHeight="1"/>
    <row r="147" ht="12.75" hidden="1" customHeight="1"/>
    <row r="148" ht="12.75" hidden="1" customHeight="1"/>
    <row r="149" ht="12.75" hidden="1" customHeight="1"/>
    <row r="150" ht="12.75" hidden="1" customHeight="1"/>
    <row r="151" ht="12.75" hidden="1" customHeight="1"/>
    <row r="152" ht="12.75" hidden="1" customHeight="1"/>
    <row r="153" ht="12.75" hidden="1" customHeight="1"/>
    <row r="154" ht="12.75" hidden="1" customHeight="1"/>
    <row r="155" ht="12.75" hidden="1" customHeight="1"/>
    <row r="156" ht="12.75" hidden="1" customHeight="1"/>
    <row r="157" ht="12.75" hidden="1" customHeight="1"/>
    <row r="158" ht="12.75" hidden="1" customHeight="1"/>
    <row r="159" ht="12.75" hidden="1" customHeight="1"/>
    <row r="160" ht="12.75" hidden="1" customHeight="1"/>
    <row r="161" ht="12.75" hidden="1" customHeight="1"/>
    <row r="162" ht="12.75" hidden="1" customHeight="1"/>
    <row r="163" ht="12.75" hidden="1" customHeight="1"/>
    <row r="164" ht="12.75" hidden="1" customHeight="1"/>
    <row r="165" ht="12.75" hidden="1" customHeight="1"/>
    <row r="166" ht="12.75" hidden="1" customHeight="1"/>
    <row r="167" ht="12.75" hidden="1" customHeight="1"/>
    <row r="168" ht="12.75" hidden="1" customHeight="1"/>
    <row r="169" ht="12.75" hidden="1" customHeight="1"/>
    <row r="170" ht="12.75" hidden="1" customHeight="1"/>
    <row r="171" ht="12.75" hidden="1" customHeight="1"/>
    <row r="172" ht="12.75" hidden="1" customHeight="1"/>
    <row r="173" ht="12.75" hidden="1" customHeight="1"/>
    <row r="174" ht="12.75" hidden="1" customHeight="1"/>
    <row r="175" ht="12.75" hidden="1" customHeight="1"/>
    <row r="176" ht="12.75" hidden="1" customHeight="1"/>
    <row r="177" ht="12.75" hidden="1" customHeight="1"/>
    <row r="178" ht="12.75" hidden="1" customHeight="1"/>
    <row r="179" ht="12.75" hidden="1" customHeight="1"/>
    <row r="180" ht="12.75" hidden="1" customHeight="1"/>
    <row r="181" ht="12.75" hidden="1" customHeight="1"/>
    <row r="182" ht="12.75" hidden="1" customHeight="1"/>
    <row r="183" ht="12.75" hidden="1" customHeight="1"/>
    <row r="184" ht="12.75" hidden="1" customHeight="1"/>
    <row r="185" ht="12.75" hidden="1" customHeight="1"/>
    <row r="186" ht="12.75" hidden="1" customHeight="1"/>
    <row r="187" ht="12.75" hidden="1" customHeight="1"/>
    <row r="188" ht="12.75" hidden="1" customHeight="1"/>
    <row r="189" ht="12.75" hidden="1" customHeight="1"/>
    <row r="190" ht="12.75" hidden="1" customHeight="1"/>
    <row r="191" ht="12.75" hidden="1" customHeight="1"/>
    <row r="192" ht="12.75" hidden="1" customHeight="1"/>
    <row r="193" ht="12.75" hidden="1" customHeight="1"/>
    <row r="194" ht="12.75" hidden="1" customHeight="1"/>
    <row r="195" ht="12.75" hidden="1" customHeight="1"/>
    <row r="196" ht="12.75" hidden="1" customHeight="1"/>
    <row r="197" ht="12.75" hidden="1" customHeight="1"/>
    <row r="198" ht="12.75" hidden="1" customHeight="1"/>
    <row r="199" ht="12.75" hidden="1" customHeight="1"/>
    <row r="200" ht="12.75" hidden="1" customHeight="1"/>
    <row r="201" ht="12.75" hidden="1" customHeight="1"/>
    <row r="202" ht="12.75" hidden="1" customHeight="1"/>
    <row r="203" ht="12.75" hidden="1" customHeight="1"/>
    <row r="204" ht="12.75" hidden="1" customHeight="1"/>
    <row r="205" ht="12.75" hidden="1" customHeight="1"/>
    <row r="206" ht="12.75" hidden="1" customHeight="1"/>
    <row r="207" ht="12.75" hidden="1" customHeight="1"/>
    <row r="208" ht="12.75" hidden="1" customHeight="1"/>
    <row r="209" ht="12.75" hidden="1" customHeight="1"/>
    <row r="210" ht="12.75" hidden="1" customHeight="1"/>
    <row r="211" ht="12.75" hidden="1" customHeight="1"/>
    <row r="212" ht="12.75" hidden="1" customHeight="1"/>
    <row r="213" ht="12.75" hidden="1" customHeight="1"/>
    <row r="214" ht="12.75" hidden="1" customHeight="1"/>
    <row r="215" ht="12.75" hidden="1" customHeight="1"/>
    <row r="216" ht="12.75" hidden="1" customHeight="1"/>
    <row r="217" ht="12.75" hidden="1" customHeight="1"/>
    <row r="218" ht="12.75" hidden="1" customHeight="1"/>
    <row r="219" ht="12.75" hidden="1" customHeight="1"/>
    <row r="220" ht="12.75" hidden="1" customHeight="1"/>
    <row r="221" ht="12.75" hidden="1" customHeight="1"/>
    <row r="222" ht="12.75" hidden="1" customHeight="1"/>
    <row r="223" ht="12.75" hidden="1" customHeight="1"/>
    <row r="224" ht="12.75" hidden="1" customHeight="1"/>
    <row r="225" ht="12.75" hidden="1" customHeight="1"/>
    <row r="226" ht="12.75" hidden="1" customHeight="1"/>
    <row r="227" ht="12.75" hidden="1" customHeight="1"/>
    <row r="228" ht="12.75" hidden="1" customHeight="1"/>
    <row r="229" ht="12.75" hidden="1" customHeight="1"/>
    <row r="230" ht="12.75" hidden="1" customHeight="1"/>
    <row r="231" ht="12.75" hidden="1" customHeight="1"/>
    <row r="232" ht="12.75" hidden="1" customHeight="1"/>
    <row r="233" ht="12.75" hidden="1" customHeight="1"/>
    <row r="234" ht="12.75" hidden="1" customHeight="1"/>
    <row r="235" ht="12.75" hidden="1" customHeight="1"/>
    <row r="236" ht="12.75" hidden="1" customHeight="1"/>
    <row r="237" ht="12.75" hidden="1" customHeight="1"/>
    <row r="238" ht="12.75" hidden="1" customHeight="1"/>
    <row r="239" ht="12.75" hidden="1" customHeight="1"/>
    <row r="240" ht="12.75" hidden="1" customHeight="1"/>
    <row r="241" ht="12.75" hidden="1" customHeight="1"/>
    <row r="242" ht="12.75" hidden="1" customHeight="1"/>
    <row r="243" ht="12.75" hidden="1" customHeight="1"/>
    <row r="244" ht="12.75" hidden="1" customHeight="1"/>
    <row r="245" ht="12.75" hidden="1" customHeight="1"/>
    <row r="246" ht="12.75" hidden="1" customHeight="1"/>
    <row r="247" ht="12.75" hidden="1" customHeight="1"/>
    <row r="248" ht="12.75" hidden="1" customHeight="1"/>
    <row r="249" ht="12.75" hidden="1" customHeight="1"/>
    <row r="250" ht="12.75" hidden="1" customHeight="1"/>
    <row r="251" ht="12.75" hidden="1" customHeight="1"/>
    <row r="252" ht="12.75" hidden="1" customHeight="1"/>
    <row r="253" ht="12.75" hidden="1" customHeight="1"/>
    <row r="254" ht="12.75" hidden="1" customHeight="1"/>
    <row r="255" ht="12.75" hidden="1" customHeight="1"/>
    <row r="256" ht="12.75" hidden="1" customHeight="1"/>
    <row r="257" ht="12.75" hidden="1" customHeight="1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20.5"/>
    <col customWidth="1" min="2" max="2" width="24.5"/>
    <col customWidth="1" min="3" max="3" width="20.75"/>
    <col customWidth="1" min="4" max="4" width="68.38"/>
    <col customWidth="1" min="5" max="5" width="4.5"/>
    <col customWidth="1" min="6" max="6" width="27.25"/>
    <col customWidth="1" min="7" max="7" width="19.38"/>
    <col customWidth="1" min="8" max="8" width="13.5"/>
    <col customWidth="1" hidden="1" min="9" max="26" width="8.63"/>
  </cols>
  <sheetData>
    <row r="1" ht="94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25.5" customHeight="1">
      <c r="A2" s="17"/>
      <c r="B2" s="18" t="s">
        <v>41</v>
      </c>
      <c r="C2" s="19"/>
      <c r="D2" s="20"/>
      <c r="E2" s="17"/>
      <c r="F2" s="21" t="s">
        <v>42</v>
      </c>
      <c r="G2" s="22" t="s">
        <v>43</v>
      </c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3.0" customHeight="1">
      <c r="A3" s="23"/>
      <c r="B3" s="24"/>
      <c r="C3" s="24"/>
      <c r="D3" s="24"/>
      <c r="E3" s="23"/>
      <c r="F3" s="23"/>
      <c r="G3" s="25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ht="19.5" customHeight="1">
      <c r="A4" s="23"/>
      <c r="B4" s="26" t="s">
        <v>44</v>
      </c>
      <c r="C4" s="27">
        <v>100.0</v>
      </c>
      <c r="D4" s="28"/>
      <c r="E4" s="28"/>
      <c r="F4" s="29" t="s">
        <v>45</v>
      </c>
      <c r="G4" s="30">
        <v>50.0</v>
      </c>
      <c r="H4" s="31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ht="19.5" customHeight="1">
      <c r="A5" s="23"/>
      <c r="B5" s="26" t="s">
        <v>46</v>
      </c>
      <c r="C5" s="32">
        <v>44328.0</v>
      </c>
      <c r="D5" s="28"/>
      <c r="E5" s="28"/>
      <c r="F5" s="33" t="s">
        <v>47</v>
      </c>
      <c r="G5" s="34">
        <v>12.5</v>
      </c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ht="19.5" customHeight="1">
      <c r="A6" s="23"/>
      <c r="B6" s="35"/>
      <c r="C6" s="36"/>
      <c r="D6" s="28"/>
      <c r="E6" s="28"/>
      <c r="F6" s="29" t="s">
        <v>48</v>
      </c>
      <c r="G6" s="29">
        <v>0.45</v>
      </c>
      <c r="H6" s="31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ht="19.5" customHeight="1">
      <c r="A7" s="23"/>
      <c r="B7" s="35"/>
      <c r="C7" s="36"/>
      <c r="D7" s="28"/>
      <c r="E7" s="28"/>
      <c r="F7" s="37" t="s">
        <v>49</v>
      </c>
      <c r="G7" s="38">
        <f>(100/G5)/10</f>
        <v>0.8</v>
      </c>
      <c r="H7" s="39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ht="21.0" customHeight="1">
      <c r="A8" s="17"/>
      <c r="B8" s="40" t="s">
        <v>50</v>
      </c>
      <c r="C8" s="41" t="s">
        <v>51</v>
      </c>
      <c r="D8" s="41" t="s">
        <v>52</v>
      </c>
      <c r="E8" s="28"/>
      <c r="F8" s="33"/>
      <c r="G8" s="33"/>
      <c r="H8" s="31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9.5" customHeight="1">
      <c r="A9" s="23"/>
      <c r="B9" s="33" t="s">
        <v>53</v>
      </c>
      <c r="C9" s="42" t="str">
        <f>'Introdução'!AY5</f>
        <v>#REF!</v>
      </c>
      <c r="D9" s="33" t="s">
        <v>6</v>
      </c>
      <c r="E9" s="43"/>
      <c r="F9" s="44" t="s">
        <v>54</v>
      </c>
      <c r="G9" s="44">
        <v>98.0</v>
      </c>
      <c r="H9" s="31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 ht="19.5" customHeight="1">
      <c r="A10" s="23"/>
      <c r="B10" s="30" t="s">
        <v>35</v>
      </c>
      <c r="C10" s="42" t="str">
        <f>'Introdução'!AY6</f>
        <v>#REF!</v>
      </c>
      <c r="D10" s="30" t="s">
        <v>8</v>
      </c>
      <c r="E10" s="28"/>
      <c r="F10" s="29" t="s">
        <v>55</v>
      </c>
      <c r="G10" s="45">
        <v>0.17</v>
      </c>
      <c r="H10" s="31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 ht="19.5" customHeight="1">
      <c r="A11" s="23"/>
      <c r="B11" s="33" t="s">
        <v>36</v>
      </c>
      <c r="C11" s="46" t="str">
        <f>'Introdução'!AY7</f>
        <v>#REF!</v>
      </c>
      <c r="D11" s="33" t="s">
        <v>10</v>
      </c>
      <c r="E11" s="28"/>
      <c r="F11" s="44" t="s">
        <v>56</v>
      </c>
      <c r="G11" s="44">
        <v>60.0</v>
      </c>
      <c r="H11" s="31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ht="19.5" customHeight="1">
      <c r="A12" s="23"/>
      <c r="B12" s="30" t="s">
        <v>16</v>
      </c>
      <c r="C12" s="47" t="str">
        <f>'Introdução'!AY8</f>
        <v>#REF!</v>
      </c>
      <c r="D12" s="30" t="s">
        <v>12</v>
      </c>
      <c r="E12" s="28"/>
      <c r="F12" s="29" t="s">
        <v>57</v>
      </c>
      <c r="G12" s="48">
        <v>850.0</v>
      </c>
      <c r="H12" s="31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19.5" customHeight="1">
      <c r="A13" s="23"/>
      <c r="B13" s="33" t="s">
        <v>14</v>
      </c>
      <c r="C13" s="47" t="str">
        <f>'Introdução'!AY9</f>
        <v>#REF!</v>
      </c>
      <c r="D13" s="33" t="s">
        <v>13</v>
      </c>
      <c r="E13" s="28"/>
      <c r="F13" s="33"/>
      <c r="G13" s="33"/>
      <c r="H13" s="31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19.5" customHeight="1">
      <c r="A14" s="23"/>
      <c r="B14" s="30" t="s">
        <v>37</v>
      </c>
      <c r="C14" s="47" t="str">
        <f>'Introdução'!AY10</f>
        <v>#REF!</v>
      </c>
      <c r="D14" s="30" t="s">
        <v>15</v>
      </c>
      <c r="E14" s="28"/>
      <c r="F14" s="37" t="s">
        <v>58</v>
      </c>
      <c r="G14" s="49">
        <f>(100/G6)*(G5*100)</f>
        <v>277777.7778</v>
      </c>
      <c r="H14" s="31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ht="19.5" customHeight="1">
      <c r="A15" s="23"/>
      <c r="B15" s="33" t="s">
        <v>20</v>
      </c>
      <c r="C15" s="47" t="str">
        <f>'Introdução'!AY11</f>
        <v>#REF!</v>
      </c>
      <c r="D15" s="33" t="s">
        <v>17</v>
      </c>
      <c r="E15" s="28"/>
      <c r="F15" s="37" t="s">
        <v>59</v>
      </c>
      <c r="G15" s="49">
        <f>(G14*2.42)</f>
        <v>672222.2222</v>
      </c>
      <c r="H15" s="31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 ht="19.5" customHeight="1">
      <c r="A16" s="23"/>
      <c r="B16" s="30" t="s">
        <v>38</v>
      </c>
      <c r="C16" s="47" t="str">
        <f>'Introdução'!AY12</f>
        <v>#REF!</v>
      </c>
      <c r="D16" s="30" t="s">
        <v>19</v>
      </c>
      <c r="E16" s="28"/>
      <c r="F16" s="37" t="s">
        <v>60</v>
      </c>
      <c r="G16" s="49">
        <f>(G15*(G4/2.42))</f>
        <v>13888888.89</v>
      </c>
      <c r="H16" s="31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ht="19.5" customHeight="1">
      <c r="A17" s="23"/>
      <c r="B17" s="33" t="s">
        <v>39</v>
      </c>
      <c r="C17" s="47" t="str">
        <f>'Introdução'!AY13</f>
        <v>#REF!</v>
      </c>
      <c r="D17" s="33" t="s">
        <v>61</v>
      </c>
      <c r="E17" s="28"/>
      <c r="F17" s="50"/>
      <c r="G17" s="50"/>
      <c r="H17" s="31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 ht="19.5" customHeight="1">
      <c r="A18" s="23"/>
      <c r="B18" s="30" t="s">
        <v>18</v>
      </c>
      <c r="C18" s="47" t="str">
        <f>'Introdução'!AY14</f>
        <v>#REF!</v>
      </c>
      <c r="D18" s="30" t="s">
        <v>23</v>
      </c>
      <c r="E18" s="28"/>
      <c r="F18" s="37" t="s">
        <v>62</v>
      </c>
      <c r="G18" s="49">
        <f>(G16*100)/G9</f>
        <v>14172335.6</v>
      </c>
      <c r="H18" s="31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ht="19.5" customHeight="1">
      <c r="A19" s="23"/>
      <c r="B19" s="33" t="s">
        <v>22</v>
      </c>
      <c r="C19" s="47" t="str">
        <f>'Introdução'!AY15</f>
        <v>#REF!</v>
      </c>
      <c r="D19" s="33" t="s">
        <v>25</v>
      </c>
      <c r="E19" s="28"/>
      <c r="F19" s="37" t="s">
        <v>63</v>
      </c>
      <c r="G19" s="49">
        <f>((G18/1000)*G10)</f>
        <v>2409.297052</v>
      </c>
      <c r="H19" s="31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ht="19.5" customHeight="1">
      <c r="A20" s="23"/>
      <c r="B20" s="30" t="s">
        <v>24</v>
      </c>
      <c r="C20" s="47" t="str">
        <f>'Introdução'!AY16</f>
        <v>#REF!</v>
      </c>
      <c r="D20" s="30" t="s">
        <v>27</v>
      </c>
      <c r="E20" s="28"/>
      <c r="F20" s="37" t="s">
        <v>64</v>
      </c>
      <c r="G20" s="49">
        <f>MROUND((G19/G11),2)</f>
        <v>40</v>
      </c>
      <c r="H20" s="31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9.5" customHeight="1">
      <c r="A21" s="23"/>
      <c r="B21" s="33" t="s">
        <v>39</v>
      </c>
      <c r="C21" s="47" t="str">
        <f>'Introdução'!AY17</f>
        <v>#REF!</v>
      </c>
      <c r="D21" s="33" t="s">
        <v>29</v>
      </c>
      <c r="E21" s="28"/>
      <c r="F21" s="37" t="s">
        <v>65</v>
      </c>
      <c r="G21" s="49">
        <f>(G12*G20)</f>
        <v>34000</v>
      </c>
      <c r="H21" s="31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9.5" customHeight="1">
      <c r="A22" s="23"/>
      <c r="B22" s="30" t="s">
        <v>39</v>
      </c>
      <c r="C22" s="47" t="str">
        <f>'Introdução'!AY18</f>
        <v>#REF!</v>
      </c>
      <c r="D22" s="30" t="s">
        <v>61</v>
      </c>
      <c r="E22" s="28"/>
      <c r="F22" s="51"/>
      <c r="G22" s="5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9.5" customHeight="1">
      <c r="A23" s="23"/>
      <c r="B23" s="33" t="s">
        <v>28</v>
      </c>
      <c r="C23" s="47" t="str">
        <f>'Introdução'!AY19</f>
        <v>#REF!</v>
      </c>
      <c r="D23" s="33" t="s">
        <v>32</v>
      </c>
      <c r="E23" s="28"/>
      <c r="F23" s="28"/>
      <c r="G23" s="5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9.5" customHeight="1">
      <c r="A24" s="23"/>
      <c r="B24" s="30" t="s">
        <v>40</v>
      </c>
      <c r="C24" s="47" t="str">
        <f>'Introdução'!AY20</f>
        <v>#REF!</v>
      </c>
      <c r="D24" s="30" t="s">
        <v>34</v>
      </c>
      <c r="E24" s="28"/>
      <c r="F24" s="28"/>
      <c r="G24" s="5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>
      <c r="A25" s="23"/>
      <c r="B25" s="23"/>
      <c r="C25" s="24"/>
      <c r="D25" s="23"/>
      <c r="E25" s="23"/>
      <c r="F25" s="23"/>
      <c r="G25" s="25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idden="1">
      <c r="A26" s="23"/>
      <c r="B26" s="23"/>
      <c r="C26" s="24"/>
      <c r="D26" s="23"/>
      <c r="E26" s="23"/>
      <c r="F26" s="23"/>
      <c r="G26" s="25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idden="1">
      <c r="A27" s="23"/>
      <c r="B27" s="23"/>
      <c r="C27" s="24"/>
      <c r="D27" s="23"/>
      <c r="E27" s="23"/>
      <c r="F27" s="23"/>
      <c r="G27" s="25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idden="1">
      <c r="A28" s="23"/>
      <c r="B28" s="23"/>
      <c r="C28" s="24"/>
      <c r="D28" s="23"/>
      <c r="E28" s="23"/>
      <c r="F28" s="23"/>
      <c r="G28" s="25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idden="1">
      <c r="A29" s="23"/>
      <c r="B29" s="23"/>
      <c r="C29" s="24"/>
      <c r="D29" s="23"/>
      <c r="E29" s="23"/>
      <c r="F29" s="23"/>
      <c r="G29" s="25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idden="1">
      <c r="A30" s="23"/>
      <c r="B30" s="23"/>
      <c r="C30" s="24"/>
      <c r="D30" s="23"/>
      <c r="E30" s="23"/>
      <c r="F30" s="23"/>
      <c r="G30" s="25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idden="1">
      <c r="A31" s="23"/>
      <c r="B31" s="23"/>
      <c r="C31" s="24"/>
      <c r="D31" s="23"/>
      <c r="E31" s="23"/>
      <c r="F31" s="23"/>
      <c r="G31" s="25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idden="1">
      <c r="A32" s="23"/>
      <c r="B32" s="23"/>
      <c r="C32" s="24"/>
      <c r="D32" s="23"/>
      <c r="E32" s="23"/>
      <c r="F32" s="23"/>
      <c r="G32" s="25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idden="1">
      <c r="A33" s="23"/>
      <c r="B33" s="23"/>
      <c r="C33" s="24"/>
      <c r="D33" s="23"/>
      <c r="E33" s="23"/>
      <c r="F33" s="23"/>
      <c r="G33" s="25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idden="1">
      <c r="A34" s="23"/>
      <c r="B34" s="23"/>
      <c r="C34" s="24"/>
      <c r="D34" s="23"/>
      <c r="E34" s="23"/>
      <c r="F34" s="23"/>
      <c r="G34" s="25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>
      <c r="A35" s="23"/>
      <c r="B35" s="23"/>
      <c r="C35" s="24"/>
      <c r="D35" s="23"/>
      <c r="E35" s="23"/>
      <c r="F35" s="23"/>
      <c r="G35" s="25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>
      <c r="A36" s="23"/>
      <c r="B36" s="23"/>
      <c r="C36" s="24"/>
      <c r="D36" s="23"/>
      <c r="E36" s="23"/>
      <c r="F36" s="23"/>
      <c r="G36" s="25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>
      <c r="A37" s="23"/>
      <c r="B37" s="23"/>
      <c r="C37" s="24"/>
      <c r="D37" s="23"/>
      <c r="E37" s="23"/>
      <c r="F37" s="23"/>
      <c r="G37" s="25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>
      <c r="A38" s="23"/>
      <c r="B38" s="23"/>
      <c r="C38" s="24"/>
      <c r="D38" s="23"/>
      <c r="E38" s="23"/>
      <c r="F38" s="23"/>
      <c r="G38" s="25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>
      <c r="A39" s="23"/>
      <c r="B39" s="23"/>
      <c r="C39" s="24"/>
      <c r="D39" s="23"/>
      <c r="E39" s="23"/>
      <c r="F39" s="23"/>
      <c r="G39" s="25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>
      <c r="A40" s="23"/>
      <c r="B40" s="23"/>
      <c r="C40" s="24"/>
      <c r="D40" s="23"/>
      <c r="E40" s="23"/>
      <c r="F40" s="23"/>
      <c r="G40" s="25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>
      <c r="A41" s="23"/>
      <c r="B41" s="23"/>
      <c r="C41" s="24"/>
      <c r="D41" s="23"/>
      <c r="E41" s="23"/>
      <c r="F41" s="23"/>
      <c r="G41" s="25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idden="1">
      <c r="A42" s="23"/>
      <c r="B42" s="23"/>
      <c r="C42" s="24"/>
      <c r="D42" s="23"/>
      <c r="E42" s="23"/>
      <c r="F42" s="23"/>
      <c r="G42" s="25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idden="1">
      <c r="A43" s="23"/>
      <c r="B43" s="23"/>
      <c r="C43" s="24"/>
      <c r="D43" s="23"/>
      <c r="E43" s="23"/>
      <c r="F43" s="23"/>
      <c r="G43" s="25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idden="1">
      <c r="A44" s="23"/>
      <c r="B44" s="23"/>
      <c r="C44" s="24"/>
      <c r="D44" s="23"/>
      <c r="E44" s="23"/>
      <c r="F44" s="23"/>
      <c r="G44" s="25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idden="1">
      <c r="A45" s="23"/>
      <c r="B45" s="23"/>
      <c r="C45" s="24"/>
      <c r="D45" s="23"/>
      <c r="E45" s="23"/>
      <c r="F45" s="23"/>
      <c r="G45" s="25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idden="1">
      <c r="A46" s="23"/>
      <c r="B46" s="23"/>
      <c r="C46" s="24"/>
      <c r="D46" s="23"/>
      <c r="E46" s="23"/>
      <c r="F46" s="23"/>
      <c r="G46" s="25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idden="1">
      <c r="A47" s="23"/>
      <c r="B47" s="23"/>
      <c r="C47" s="24"/>
      <c r="D47" s="23"/>
      <c r="E47" s="23"/>
      <c r="F47" s="23"/>
      <c r="G47" s="25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idden="1">
      <c r="A48" s="23"/>
      <c r="B48" s="23"/>
      <c r="C48" s="24"/>
      <c r="D48" s="23"/>
      <c r="E48" s="23"/>
      <c r="F48" s="23"/>
      <c r="G48" s="25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idden="1">
      <c r="A49" s="23"/>
      <c r="B49" s="23"/>
      <c r="C49" s="24"/>
      <c r="D49" s="23"/>
      <c r="E49" s="23"/>
      <c r="F49" s="23"/>
      <c r="G49" s="25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idden="1">
      <c r="A50" s="23"/>
      <c r="B50" s="23"/>
      <c r="C50" s="24"/>
      <c r="D50" s="23"/>
      <c r="E50" s="23"/>
      <c r="F50" s="23"/>
      <c r="G50" s="25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idden="1">
      <c r="A51" s="23"/>
      <c r="B51" s="23"/>
      <c r="C51" s="24"/>
      <c r="D51" s="23"/>
      <c r="E51" s="23"/>
      <c r="F51" s="23"/>
      <c r="G51" s="25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idden="1">
      <c r="A52" s="23"/>
      <c r="B52" s="23"/>
      <c r="C52" s="24"/>
      <c r="D52" s="23"/>
      <c r="E52" s="23"/>
      <c r="F52" s="23"/>
      <c r="G52" s="25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idden="1">
      <c r="A53" s="23"/>
      <c r="B53" s="23"/>
      <c r="C53" s="24"/>
      <c r="D53" s="23"/>
      <c r="E53" s="23"/>
      <c r="F53" s="23"/>
      <c r="G53" s="25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idden="1">
      <c r="A54" s="23"/>
      <c r="B54" s="23"/>
      <c r="C54" s="24"/>
      <c r="D54" s="23"/>
      <c r="E54" s="23"/>
      <c r="F54" s="23"/>
      <c r="G54" s="25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idden="1">
      <c r="A55" s="23"/>
      <c r="B55" s="23"/>
      <c r="C55" s="24"/>
      <c r="D55" s="23"/>
      <c r="E55" s="23"/>
      <c r="F55" s="23"/>
      <c r="G55" s="25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idden="1">
      <c r="A56" s="23"/>
      <c r="B56" s="23"/>
      <c r="C56" s="24"/>
      <c r="D56" s="23"/>
      <c r="E56" s="23"/>
      <c r="F56" s="23"/>
      <c r="G56" s="25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idden="1">
      <c r="A57" s="23"/>
      <c r="B57" s="23"/>
      <c r="C57" s="24"/>
      <c r="D57" s="23"/>
      <c r="E57" s="23"/>
      <c r="F57" s="23"/>
      <c r="G57" s="25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idden="1">
      <c r="A58" s="23"/>
      <c r="B58" s="23"/>
      <c r="C58" s="24"/>
      <c r="D58" s="23"/>
      <c r="E58" s="23"/>
      <c r="F58" s="23"/>
      <c r="G58" s="25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idden="1">
      <c r="A59" s="23"/>
      <c r="B59" s="23"/>
      <c r="C59" s="24"/>
      <c r="D59" s="23"/>
      <c r="E59" s="23"/>
      <c r="F59" s="23"/>
      <c r="G59" s="25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idden="1">
      <c r="A60" s="23"/>
      <c r="B60" s="23"/>
      <c r="C60" s="24"/>
      <c r="D60" s="23"/>
      <c r="E60" s="23"/>
      <c r="F60" s="23"/>
      <c r="G60" s="25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idden="1">
      <c r="A61" s="23"/>
      <c r="B61" s="23"/>
      <c r="C61" s="24"/>
      <c r="D61" s="23"/>
      <c r="E61" s="23"/>
      <c r="F61" s="23"/>
      <c r="G61" s="25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idden="1">
      <c r="A62" s="23"/>
      <c r="B62" s="23"/>
      <c r="C62" s="24"/>
      <c r="D62" s="23"/>
      <c r="E62" s="23"/>
      <c r="F62" s="23"/>
      <c r="G62" s="25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idden="1">
      <c r="A63" s="23"/>
      <c r="B63" s="23"/>
      <c r="C63" s="24"/>
      <c r="D63" s="23"/>
      <c r="E63" s="23"/>
      <c r="F63" s="23"/>
      <c r="G63" s="25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idden="1">
      <c r="A64" s="23"/>
      <c r="B64" s="23"/>
      <c r="C64" s="24"/>
      <c r="D64" s="23"/>
      <c r="E64" s="23"/>
      <c r="F64" s="23"/>
      <c r="G64" s="25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idden="1">
      <c r="A65" s="23"/>
      <c r="B65" s="23"/>
      <c r="C65" s="24"/>
      <c r="D65" s="23"/>
      <c r="E65" s="23"/>
      <c r="F65" s="23"/>
      <c r="G65" s="25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idden="1">
      <c r="A66" s="23"/>
      <c r="B66" s="23"/>
      <c r="C66" s="24"/>
      <c r="D66" s="23"/>
      <c r="E66" s="23"/>
      <c r="F66" s="23"/>
      <c r="G66" s="25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idden="1">
      <c r="A67" s="23"/>
      <c r="B67" s="23"/>
      <c r="C67" s="24"/>
      <c r="D67" s="23"/>
      <c r="E67" s="23"/>
      <c r="F67" s="23"/>
      <c r="G67" s="25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idden="1">
      <c r="A68" s="23"/>
      <c r="B68" s="23"/>
      <c r="C68" s="24"/>
      <c r="D68" s="23"/>
      <c r="E68" s="23"/>
      <c r="F68" s="23"/>
      <c r="G68" s="25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idden="1">
      <c r="A69" s="23"/>
      <c r="B69" s="23"/>
      <c r="C69" s="24"/>
      <c r="D69" s="23"/>
      <c r="E69" s="23"/>
      <c r="F69" s="23"/>
      <c r="G69" s="25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idden="1">
      <c r="A70" s="23"/>
      <c r="B70" s="23"/>
      <c r="C70" s="24"/>
      <c r="D70" s="23"/>
      <c r="E70" s="23"/>
      <c r="F70" s="23"/>
      <c r="G70" s="25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idden="1">
      <c r="A71" s="23"/>
      <c r="B71" s="23"/>
      <c r="C71" s="24"/>
      <c r="D71" s="23"/>
      <c r="E71" s="23"/>
      <c r="F71" s="23"/>
      <c r="G71" s="25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idden="1">
      <c r="A72" s="23"/>
      <c r="B72" s="23"/>
      <c r="C72" s="24"/>
      <c r="D72" s="23"/>
      <c r="E72" s="23"/>
      <c r="F72" s="23"/>
      <c r="G72" s="25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idden="1">
      <c r="A73" s="23"/>
      <c r="B73" s="23"/>
      <c r="C73" s="24"/>
      <c r="D73" s="23"/>
      <c r="E73" s="23"/>
      <c r="F73" s="23"/>
      <c r="G73" s="25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idden="1">
      <c r="A74" s="23"/>
      <c r="B74" s="23"/>
      <c r="C74" s="24"/>
      <c r="D74" s="23"/>
      <c r="E74" s="23"/>
      <c r="F74" s="23"/>
      <c r="G74" s="25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idden="1">
      <c r="A75" s="23"/>
      <c r="B75" s="23"/>
      <c r="C75" s="24"/>
      <c r="D75" s="23"/>
      <c r="E75" s="23"/>
      <c r="F75" s="23"/>
      <c r="G75" s="25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idden="1">
      <c r="A76" s="23"/>
      <c r="B76" s="23"/>
      <c r="C76" s="24"/>
      <c r="D76" s="23"/>
      <c r="E76" s="23"/>
      <c r="F76" s="23"/>
      <c r="G76" s="25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idden="1">
      <c r="A77" s="23"/>
      <c r="B77" s="23"/>
      <c r="C77" s="24"/>
      <c r="D77" s="23"/>
      <c r="E77" s="23"/>
      <c r="F77" s="23"/>
      <c r="G77" s="25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idden="1">
      <c r="A78" s="23"/>
      <c r="B78" s="23"/>
      <c r="C78" s="24"/>
      <c r="D78" s="23"/>
      <c r="E78" s="23"/>
      <c r="F78" s="23"/>
      <c r="G78" s="25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idden="1">
      <c r="A79" s="23"/>
      <c r="B79" s="23"/>
      <c r="C79" s="24"/>
      <c r="D79" s="23"/>
      <c r="E79" s="23"/>
      <c r="F79" s="23"/>
      <c r="G79" s="25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idden="1">
      <c r="A80" s="23"/>
      <c r="B80" s="23"/>
      <c r="C80" s="24"/>
      <c r="D80" s="23"/>
      <c r="E80" s="23"/>
      <c r="F80" s="23"/>
      <c r="G80" s="25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idden="1">
      <c r="A81" s="23"/>
      <c r="B81" s="23"/>
      <c r="C81" s="24"/>
      <c r="D81" s="23"/>
      <c r="E81" s="23"/>
      <c r="F81" s="23"/>
      <c r="G81" s="25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idden="1">
      <c r="A82" s="23"/>
      <c r="B82" s="23"/>
      <c r="C82" s="24"/>
      <c r="D82" s="23"/>
      <c r="E82" s="23"/>
      <c r="F82" s="23"/>
      <c r="G82" s="25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idden="1">
      <c r="A83" s="23"/>
      <c r="B83" s="23"/>
      <c r="C83" s="24"/>
      <c r="D83" s="23"/>
      <c r="E83" s="23"/>
      <c r="F83" s="23"/>
      <c r="G83" s="25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idden="1">
      <c r="A84" s="23"/>
      <c r="B84" s="23"/>
      <c r="C84" s="24"/>
      <c r="D84" s="23"/>
      <c r="E84" s="23"/>
      <c r="F84" s="23"/>
      <c r="G84" s="25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idden="1">
      <c r="A85" s="23"/>
      <c r="B85" s="23"/>
      <c r="C85" s="24"/>
      <c r="D85" s="23"/>
      <c r="E85" s="23"/>
      <c r="F85" s="23"/>
      <c r="G85" s="25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idden="1">
      <c r="A86" s="23"/>
      <c r="B86" s="23"/>
      <c r="C86" s="24"/>
      <c r="D86" s="23"/>
      <c r="E86" s="23"/>
      <c r="F86" s="23"/>
      <c r="G86" s="25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idden="1">
      <c r="A87" s="23"/>
      <c r="B87" s="23"/>
      <c r="C87" s="24"/>
      <c r="D87" s="23"/>
      <c r="E87" s="23"/>
      <c r="F87" s="23"/>
      <c r="G87" s="25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idden="1">
      <c r="A88" s="23"/>
      <c r="B88" s="23"/>
      <c r="C88" s="24"/>
      <c r="D88" s="23"/>
      <c r="E88" s="23"/>
      <c r="F88" s="23"/>
      <c r="G88" s="25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idden="1">
      <c r="A89" s="23"/>
      <c r="B89" s="23"/>
      <c r="C89" s="24"/>
      <c r="D89" s="23"/>
      <c r="E89" s="23"/>
      <c r="F89" s="23"/>
      <c r="G89" s="25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idden="1">
      <c r="A90" s="23"/>
      <c r="B90" s="23"/>
      <c r="C90" s="24"/>
      <c r="D90" s="23"/>
      <c r="E90" s="23"/>
      <c r="F90" s="23"/>
      <c r="G90" s="25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idden="1">
      <c r="A91" s="23"/>
      <c r="B91" s="23"/>
      <c r="C91" s="24"/>
      <c r="D91" s="23"/>
      <c r="E91" s="23"/>
      <c r="F91" s="23"/>
      <c r="G91" s="25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idden="1">
      <c r="A92" s="23"/>
      <c r="B92" s="23"/>
      <c r="C92" s="24"/>
      <c r="D92" s="23"/>
      <c r="E92" s="23"/>
      <c r="F92" s="23"/>
      <c r="G92" s="25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idden="1">
      <c r="A93" s="23"/>
      <c r="B93" s="23"/>
      <c r="C93" s="24"/>
      <c r="D93" s="23"/>
      <c r="E93" s="23"/>
      <c r="F93" s="23"/>
      <c r="G93" s="25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idden="1">
      <c r="A94" s="23"/>
      <c r="B94" s="23"/>
      <c r="C94" s="24"/>
      <c r="D94" s="23"/>
      <c r="E94" s="23"/>
      <c r="F94" s="23"/>
      <c r="G94" s="25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idden="1">
      <c r="A95" s="23"/>
      <c r="B95" s="23"/>
      <c r="C95" s="24"/>
      <c r="D95" s="23"/>
      <c r="E95" s="23"/>
      <c r="F95" s="23"/>
      <c r="G95" s="25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idden="1">
      <c r="A96" s="23"/>
      <c r="B96" s="23"/>
      <c r="C96" s="24"/>
      <c r="D96" s="23"/>
      <c r="E96" s="23"/>
      <c r="F96" s="23"/>
      <c r="G96" s="25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idden="1">
      <c r="A97" s="23"/>
      <c r="B97" s="23"/>
      <c r="C97" s="24"/>
      <c r="D97" s="23"/>
      <c r="E97" s="23"/>
      <c r="F97" s="23"/>
      <c r="G97" s="25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idden="1">
      <c r="A98" s="23"/>
      <c r="B98" s="23"/>
      <c r="C98" s="24"/>
      <c r="D98" s="23"/>
      <c r="E98" s="23"/>
      <c r="F98" s="23"/>
      <c r="G98" s="25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idden="1">
      <c r="A99" s="23"/>
      <c r="B99" s="23"/>
      <c r="C99" s="24"/>
      <c r="D99" s="23"/>
      <c r="E99" s="23"/>
      <c r="F99" s="23"/>
      <c r="G99" s="25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idden="1">
      <c r="A100" s="23"/>
      <c r="B100" s="23"/>
      <c r="C100" s="24"/>
      <c r="D100" s="23"/>
      <c r="E100" s="23"/>
      <c r="F100" s="23"/>
      <c r="G100" s="25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idden="1">
      <c r="A101" s="23"/>
      <c r="B101" s="23"/>
      <c r="C101" s="24"/>
      <c r="D101" s="23"/>
      <c r="E101" s="23"/>
      <c r="F101" s="23"/>
      <c r="G101" s="25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idden="1">
      <c r="A102" s="23"/>
      <c r="B102" s="23"/>
      <c r="C102" s="24"/>
      <c r="D102" s="23"/>
      <c r="E102" s="23"/>
      <c r="F102" s="23"/>
      <c r="G102" s="25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idden="1">
      <c r="A103" s="23"/>
      <c r="B103" s="23"/>
      <c r="C103" s="24"/>
      <c r="D103" s="23"/>
      <c r="E103" s="23"/>
      <c r="F103" s="23"/>
      <c r="G103" s="25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idden="1">
      <c r="A104" s="23"/>
      <c r="B104" s="23"/>
      <c r="C104" s="24"/>
      <c r="D104" s="23"/>
      <c r="E104" s="23"/>
      <c r="F104" s="23"/>
      <c r="G104" s="25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idden="1">
      <c r="A105" s="23"/>
      <c r="B105" s="23"/>
      <c r="C105" s="24"/>
      <c r="D105" s="23"/>
      <c r="E105" s="23"/>
      <c r="F105" s="23"/>
      <c r="G105" s="25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idden="1">
      <c r="A106" s="23"/>
      <c r="B106" s="23"/>
      <c r="C106" s="24"/>
      <c r="D106" s="23"/>
      <c r="E106" s="23"/>
      <c r="F106" s="23"/>
      <c r="G106" s="25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idden="1">
      <c r="A107" s="23"/>
      <c r="B107" s="23"/>
      <c r="C107" s="24"/>
      <c r="D107" s="23"/>
      <c r="E107" s="23"/>
      <c r="F107" s="23"/>
      <c r="G107" s="25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idden="1">
      <c r="A108" s="23"/>
      <c r="B108" s="23"/>
      <c r="C108" s="24"/>
      <c r="D108" s="23"/>
      <c r="E108" s="23"/>
      <c r="F108" s="23"/>
      <c r="G108" s="25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idden="1">
      <c r="A109" s="23"/>
      <c r="B109" s="23"/>
      <c r="C109" s="24"/>
      <c r="D109" s="23"/>
      <c r="E109" s="23"/>
      <c r="F109" s="23"/>
      <c r="G109" s="25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idden="1">
      <c r="A110" s="23"/>
      <c r="B110" s="23"/>
      <c r="C110" s="24"/>
      <c r="D110" s="23"/>
      <c r="E110" s="23"/>
      <c r="F110" s="23"/>
      <c r="G110" s="25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idden="1">
      <c r="A111" s="23"/>
      <c r="B111" s="23"/>
      <c r="C111" s="24"/>
      <c r="D111" s="23"/>
      <c r="E111" s="23"/>
      <c r="F111" s="23"/>
      <c r="G111" s="25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idden="1">
      <c r="A112" s="23"/>
      <c r="B112" s="23"/>
      <c r="C112" s="24"/>
      <c r="D112" s="23"/>
      <c r="E112" s="23"/>
      <c r="F112" s="23"/>
      <c r="G112" s="25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idden="1">
      <c r="A113" s="23"/>
      <c r="B113" s="23"/>
      <c r="C113" s="24"/>
      <c r="D113" s="23"/>
      <c r="E113" s="23"/>
      <c r="F113" s="23"/>
      <c r="G113" s="25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idden="1">
      <c r="A114" s="23"/>
      <c r="B114" s="23"/>
      <c r="C114" s="24"/>
      <c r="D114" s="23"/>
      <c r="E114" s="23"/>
      <c r="F114" s="23"/>
      <c r="G114" s="25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idden="1">
      <c r="A115" s="23"/>
      <c r="B115" s="23"/>
      <c r="C115" s="24"/>
      <c r="D115" s="23"/>
      <c r="E115" s="23"/>
      <c r="F115" s="23"/>
      <c r="G115" s="25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idden="1">
      <c r="A116" s="23"/>
      <c r="B116" s="23"/>
      <c r="C116" s="24"/>
      <c r="D116" s="23"/>
      <c r="E116" s="23"/>
      <c r="F116" s="23"/>
      <c r="G116" s="25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idden="1">
      <c r="A117" s="23"/>
      <c r="B117" s="23"/>
      <c r="C117" s="24"/>
      <c r="D117" s="23"/>
      <c r="E117" s="23"/>
      <c r="F117" s="23"/>
      <c r="G117" s="25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idden="1">
      <c r="A118" s="23"/>
      <c r="B118" s="23"/>
      <c r="C118" s="24"/>
      <c r="D118" s="23"/>
      <c r="E118" s="23"/>
      <c r="F118" s="23"/>
      <c r="G118" s="25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idden="1">
      <c r="A119" s="23"/>
      <c r="B119" s="23"/>
      <c r="C119" s="24"/>
      <c r="D119" s="23"/>
      <c r="E119" s="23"/>
      <c r="F119" s="23"/>
      <c r="G119" s="25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idden="1">
      <c r="A120" s="23"/>
      <c r="B120" s="23"/>
      <c r="C120" s="24"/>
      <c r="D120" s="23"/>
      <c r="E120" s="23"/>
      <c r="F120" s="23"/>
      <c r="G120" s="2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idden="1">
      <c r="A121" s="23"/>
      <c r="B121" s="23"/>
      <c r="C121" s="24"/>
      <c r="D121" s="23"/>
      <c r="E121" s="23"/>
      <c r="F121" s="23"/>
      <c r="G121" s="25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idden="1">
      <c r="A122" s="23"/>
      <c r="B122" s="23"/>
      <c r="C122" s="24"/>
      <c r="D122" s="23"/>
      <c r="E122" s="23"/>
      <c r="F122" s="23"/>
      <c r="G122" s="25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idden="1">
      <c r="A123" s="23"/>
      <c r="B123" s="23"/>
      <c r="C123" s="24"/>
      <c r="D123" s="23"/>
      <c r="E123" s="23"/>
      <c r="F123" s="23"/>
      <c r="G123" s="2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idden="1">
      <c r="A124" s="23"/>
      <c r="B124" s="23"/>
      <c r="C124" s="24"/>
      <c r="D124" s="23"/>
      <c r="E124" s="23"/>
      <c r="F124" s="23"/>
      <c r="G124" s="25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idden="1">
      <c r="A125" s="23"/>
      <c r="B125" s="23"/>
      <c r="C125" s="24"/>
      <c r="D125" s="23"/>
      <c r="E125" s="23"/>
      <c r="F125" s="23"/>
      <c r="G125" s="25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idden="1">
      <c r="A126" s="23"/>
      <c r="B126" s="23"/>
      <c r="C126" s="24"/>
      <c r="D126" s="23"/>
      <c r="E126" s="23"/>
      <c r="F126" s="23"/>
      <c r="G126" s="25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idden="1">
      <c r="A127" s="23"/>
      <c r="B127" s="23"/>
      <c r="C127" s="24"/>
      <c r="D127" s="23"/>
      <c r="E127" s="23"/>
      <c r="F127" s="23"/>
      <c r="G127" s="25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idden="1">
      <c r="A128" s="23"/>
      <c r="B128" s="23"/>
      <c r="C128" s="24"/>
      <c r="D128" s="23"/>
      <c r="E128" s="23"/>
      <c r="F128" s="23"/>
      <c r="G128" s="25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idden="1">
      <c r="A129" s="23"/>
      <c r="B129" s="23"/>
      <c r="C129" s="24"/>
      <c r="D129" s="23"/>
      <c r="E129" s="23"/>
      <c r="F129" s="23"/>
      <c r="G129" s="25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idden="1">
      <c r="A130" s="23"/>
      <c r="B130" s="23"/>
      <c r="C130" s="24"/>
      <c r="D130" s="23"/>
      <c r="E130" s="23"/>
      <c r="F130" s="23"/>
      <c r="G130" s="25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idden="1">
      <c r="A131" s="23"/>
      <c r="B131" s="23"/>
      <c r="C131" s="24"/>
      <c r="D131" s="23"/>
      <c r="E131" s="23"/>
      <c r="F131" s="23"/>
      <c r="G131" s="25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idden="1">
      <c r="A132" s="23"/>
      <c r="B132" s="23"/>
      <c r="C132" s="24"/>
      <c r="D132" s="23"/>
      <c r="E132" s="23"/>
      <c r="F132" s="23"/>
      <c r="G132" s="25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idden="1">
      <c r="A133" s="23"/>
      <c r="B133" s="23"/>
      <c r="C133" s="24"/>
      <c r="D133" s="23"/>
      <c r="E133" s="23"/>
      <c r="F133" s="23"/>
      <c r="G133" s="25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idden="1">
      <c r="A134" s="23"/>
      <c r="B134" s="23"/>
      <c r="C134" s="24"/>
      <c r="D134" s="23"/>
      <c r="E134" s="23"/>
      <c r="F134" s="23"/>
      <c r="G134" s="25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idden="1">
      <c r="A135" s="23"/>
      <c r="B135" s="23"/>
      <c r="C135" s="24"/>
      <c r="D135" s="23"/>
      <c r="E135" s="23"/>
      <c r="F135" s="23"/>
      <c r="G135" s="25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idden="1">
      <c r="A136" s="23"/>
      <c r="B136" s="23"/>
      <c r="C136" s="24"/>
      <c r="D136" s="23"/>
      <c r="E136" s="23"/>
      <c r="F136" s="23"/>
      <c r="G136" s="25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idden="1">
      <c r="A137" s="23"/>
      <c r="B137" s="23"/>
      <c r="C137" s="24"/>
      <c r="D137" s="23"/>
      <c r="E137" s="23"/>
      <c r="F137" s="23"/>
      <c r="G137" s="25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idden="1">
      <c r="A138" s="23"/>
      <c r="B138" s="23"/>
      <c r="C138" s="24"/>
      <c r="D138" s="23"/>
      <c r="E138" s="23"/>
      <c r="F138" s="23"/>
      <c r="G138" s="25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idden="1">
      <c r="A139" s="23"/>
      <c r="B139" s="23"/>
      <c r="C139" s="24"/>
      <c r="D139" s="23"/>
      <c r="E139" s="23"/>
      <c r="F139" s="23"/>
      <c r="G139" s="25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idden="1">
      <c r="A140" s="23"/>
      <c r="B140" s="23"/>
      <c r="C140" s="24"/>
      <c r="D140" s="23"/>
      <c r="E140" s="23"/>
      <c r="F140" s="23"/>
      <c r="G140" s="25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idden="1">
      <c r="A141" s="23"/>
      <c r="B141" s="23"/>
      <c r="C141" s="24"/>
      <c r="D141" s="23"/>
      <c r="E141" s="23"/>
      <c r="F141" s="23"/>
      <c r="G141" s="25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idden="1">
      <c r="A142" s="23"/>
      <c r="B142" s="23"/>
      <c r="C142" s="24"/>
      <c r="D142" s="23"/>
      <c r="E142" s="23"/>
      <c r="F142" s="23"/>
      <c r="G142" s="25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idden="1">
      <c r="A143" s="23"/>
      <c r="B143" s="23"/>
      <c r="C143" s="24"/>
      <c r="D143" s="23"/>
      <c r="E143" s="23"/>
      <c r="F143" s="23"/>
      <c r="G143" s="25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idden="1">
      <c r="A144" s="23"/>
      <c r="B144" s="23"/>
      <c r="C144" s="24"/>
      <c r="D144" s="23"/>
      <c r="E144" s="23"/>
      <c r="F144" s="23"/>
      <c r="G144" s="25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idden="1">
      <c r="A145" s="23"/>
      <c r="B145" s="23"/>
      <c r="C145" s="24"/>
      <c r="D145" s="23"/>
      <c r="E145" s="23"/>
      <c r="F145" s="23"/>
      <c r="G145" s="25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idden="1">
      <c r="A146" s="23"/>
      <c r="B146" s="23"/>
      <c r="C146" s="24"/>
      <c r="D146" s="23"/>
      <c r="E146" s="23"/>
      <c r="F146" s="23"/>
      <c r="G146" s="25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idden="1">
      <c r="A147" s="23"/>
      <c r="B147" s="23"/>
      <c r="C147" s="24"/>
      <c r="D147" s="23"/>
      <c r="E147" s="23"/>
      <c r="F147" s="23"/>
      <c r="G147" s="25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idden="1">
      <c r="A148" s="23"/>
      <c r="B148" s="23"/>
      <c r="C148" s="24"/>
      <c r="D148" s="23"/>
      <c r="E148" s="23"/>
      <c r="F148" s="23"/>
      <c r="G148" s="25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idden="1">
      <c r="A149" s="23"/>
      <c r="B149" s="23"/>
      <c r="C149" s="24"/>
      <c r="D149" s="23"/>
      <c r="E149" s="23"/>
      <c r="F149" s="23"/>
      <c r="G149" s="25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idden="1">
      <c r="A150" s="23"/>
      <c r="B150" s="23"/>
      <c r="C150" s="24"/>
      <c r="D150" s="23"/>
      <c r="E150" s="23"/>
      <c r="F150" s="23"/>
      <c r="G150" s="25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idden="1">
      <c r="A151" s="23"/>
      <c r="B151" s="23"/>
      <c r="C151" s="24"/>
      <c r="D151" s="23"/>
      <c r="E151" s="23"/>
      <c r="F151" s="23"/>
      <c r="G151" s="25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idden="1">
      <c r="A152" s="23"/>
      <c r="B152" s="23"/>
      <c r="C152" s="24"/>
      <c r="D152" s="23"/>
      <c r="E152" s="23"/>
      <c r="F152" s="23"/>
      <c r="G152" s="25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idden="1">
      <c r="A153" s="23"/>
      <c r="B153" s="23"/>
      <c r="C153" s="24"/>
      <c r="D153" s="23"/>
      <c r="E153" s="23"/>
      <c r="F153" s="23"/>
      <c r="G153" s="25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idden="1">
      <c r="A154" s="23"/>
      <c r="B154" s="23"/>
      <c r="C154" s="24"/>
      <c r="D154" s="23"/>
      <c r="E154" s="23"/>
      <c r="F154" s="23"/>
      <c r="G154" s="25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idden="1">
      <c r="A155" s="23"/>
      <c r="B155" s="23"/>
      <c r="C155" s="24"/>
      <c r="D155" s="23"/>
      <c r="E155" s="23"/>
      <c r="F155" s="23"/>
      <c r="G155" s="25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idden="1">
      <c r="A156" s="23"/>
      <c r="B156" s="23"/>
      <c r="C156" s="24"/>
      <c r="D156" s="23"/>
      <c r="E156" s="23"/>
      <c r="F156" s="23"/>
      <c r="G156" s="25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idden="1">
      <c r="A157" s="23"/>
      <c r="B157" s="23"/>
      <c r="C157" s="24"/>
      <c r="D157" s="23"/>
      <c r="E157" s="23"/>
      <c r="F157" s="23"/>
      <c r="G157" s="25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idden="1">
      <c r="A158" s="23"/>
      <c r="B158" s="23"/>
      <c r="C158" s="24"/>
      <c r="D158" s="23"/>
      <c r="E158" s="23"/>
      <c r="F158" s="23"/>
      <c r="G158" s="25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idden="1">
      <c r="A159" s="23"/>
      <c r="B159" s="23"/>
      <c r="C159" s="24"/>
      <c r="D159" s="23"/>
      <c r="E159" s="23"/>
      <c r="F159" s="23"/>
      <c r="G159" s="25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idden="1">
      <c r="A160" s="23"/>
      <c r="B160" s="23"/>
      <c r="C160" s="24"/>
      <c r="D160" s="23"/>
      <c r="E160" s="23"/>
      <c r="F160" s="23"/>
      <c r="G160" s="25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idden="1">
      <c r="A161" s="23"/>
      <c r="B161" s="23"/>
      <c r="C161" s="24"/>
      <c r="D161" s="23"/>
      <c r="E161" s="23"/>
      <c r="F161" s="23"/>
      <c r="G161" s="25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idden="1">
      <c r="A162" s="23"/>
      <c r="B162" s="23"/>
      <c r="C162" s="24"/>
      <c r="D162" s="23"/>
      <c r="E162" s="23"/>
      <c r="F162" s="23"/>
      <c r="G162" s="25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idden="1">
      <c r="A163" s="23"/>
      <c r="B163" s="23"/>
      <c r="C163" s="24"/>
      <c r="D163" s="23"/>
      <c r="E163" s="23"/>
      <c r="F163" s="23"/>
      <c r="G163" s="25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idden="1">
      <c r="A164" s="23"/>
      <c r="B164" s="23"/>
      <c r="C164" s="24"/>
      <c r="D164" s="23"/>
      <c r="E164" s="23"/>
      <c r="F164" s="23"/>
      <c r="G164" s="25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idden="1">
      <c r="A165" s="23"/>
      <c r="B165" s="23"/>
      <c r="C165" s="24"/>
      <c r="D165" s="23"/>
      <c r="E165" s="23"/>
      <c r="F165" s="23"/>
      <c r="G165" s="25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idden="1">
      <c r="A166" s="23"/>
      <c r="B166" s="23"/>
      <c r="C166" s="24"/>
      <c r="D166" s="23"/>
      <c r="E166" s="23"/>
      <c r="F166" s="23"/>
      <c r="G166" s="25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idden="1">
      <c r="A167" s="23"/>
      <c r="B167" s="23"/>
      <c r="C167" s="24"/>
      <c r="D167" s="23"/>
      <c r="E167" s="23"/>
      <c r="F167" s="23"/>
      <c r="G167" s="25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idden="1">
      <c r="A168" s="23"/>
      <c r="B168" s="23"/>
      <c r="C168" s="24"/>
      <c r="D168" s="23"/>
      <c r="E168" s="23"/>
      <c r="F168" s="23"/>
      <c r="G168" s="25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idden="1">
      <c r="A169" s="23"/>
      <c r="B169" s="23"/>
      <c r="C169" s="24"/>
      <c r="D169" s="23"/>
      <c r="E169" s="23"/>
      <c r="F169" s="23"/>
      <c r="G169" s="25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idden="1">
      <c r="A170" s="23"/>
      <c r="B170" s="23"/>
      <c r="C170" s="24"/>
      <c r="D170" s="23"/>
      <c r="E170" s="23"/>
      <c r="F170" s="23"/>
      <c r="G170" s="25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idden="1">
      <c r="A171" s="23"/>
      <c r="B171" s="23"/>
      <c r="C171" s="24"/>
      <c r="D171" s="23"/>
      <c r="E171" s="23"/>
      <c r="F171" s="23"/>
      <c r="G171" s="25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idden="1">
      <c r="A172" s="23"/>
      <c r="B172" s="23"/>
      <c r="C172" s="24"/>
      <c r="D172" s="23"/>
      <c r="E172" s="23"/>
      <c r="F172" s="23"/>
      <c r="G172" s="25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idden="1">
      <c r="A173" s="23"/>
      <c r="B173" s="23"/>
      <c r="C173" s="24"/>
      <c r="D173" s="23"/>
      <c r="E173" s="23"/>
      <c r="F173" s="23"/>
      <c r="G173" s="25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idden="1">
      <c r="A174" s="23"/>
      <c r="B174" s="23"/>
      <c r="C174" s="24"/>
      <c r="D174" s="23"/>
      <c r="E174" s="23"/>
      <c r="F174" s="23"/>
      <c r="G174" s="25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idden="1">
      <c r="A175" s="23"/>
      <c r="B175" s="23"/>
      <c r="C175" s="24"/>
      <c r="D175" s="23"/>
      <c r="E175" s="23"/>
      <c r="F175" s="23"/>
      <c r="G175" s="25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idden="1">
      <c r="A176" s="23"/>
      <c r="B176" s="23"/>
      <c r="C176" s="24"/>
      <c r="D176" s="23"/>
      <c r="E176" s="23"/>
      <c r="F176" s="23"/>
      <c r="G176" s="25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idden="1">
      <c r="A177" s="23"/>
      <c r="B177" s="23"/>
      <c r="C177" s="24"/>
      <c r="D177" s="23"/>
      <c r="E177" s="23"/>
      <c r="F177" s="23"/>
      <c r="G177" s="25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idden="1">
      <c r="A178" s="23"/>
      <c r="B178" s="23"/>
      <c r="C178" s="24"/>
      <c r="D178" s="23"/>
      <c r="E178" s="23"/>
      <c r="F178" s="23"/>
      <c r="G178" s="25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idden="1">
      <c r="A179" s="23"/>
      <c r="B179" s="23"/>
      <c r="C179" s="24"/>
      <c r="D179" s="23"/>
      <c r="E179" s="23"/>
      <c r="F179" s="23"/>
      <c r="G179" s="25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idden="1">
      <c r="A180" s="23"/>
      <c r="B180" s="23"/>
      <c r="C180" s="24"/>
      <c r="D180" s="23"/>
      <c r="E180" s="23"/>
      <c r="F180" s="23"/>
      <c r="G180" s="25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idden="1">
      <c r="A181" s="23"/>
      <c r="B181" s="23"/>
      <c r="C181" s="24"/>
      <c r="D181" s="23"/>
      <c r="E181" s="23"/>
      <c r="F181" s="23"/>
      <c r="G181" s="25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idden="1">
      <c r="A182" s="23"/>
      <c r="B182" s="23"/>
      <c r="C182" s="24"/>
      <c r="D182" s="23"/>
      <c r="E182" s="23"/>
      <c r="F182" s="23"/>
      <c r="G182" s="25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idden="1">
      <c r="A183" s="23"/>
      <c r="B183" s="23"/>
      <c r="C183" s="24"/>
      <c r="D183" s="23"/>
      <c r="E183" s="23"/>
      <c r="F183" s="23"/>
      <c r="G183" s="25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idden="1">
      <c r="A184" s="23"/>
      <c r="B184" s="23"/>
      <c r="C184" s="24"/>
      <c r="D184" s="23"/>
      <c r="E184" s="23"/>
      <c r="F184" s="23"/>
      <c r="G184" s="25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idden="1">
      <c r="A185" s="23"/>
      <c r="B185" s="23"/>
      <c r="C185" s="24"/>
      <c r="D185" s="23"/>
      <c r="E185" s="23"/>
      <c r="F185" s="23"/>
      <c r="G185" s="25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idden="1">
      <c r="A186" s="23"/>
      <c r="B186" s="23"/>
      <c r="C186" s="24"/>
      <c r="D186" s="23"/>
      <c r="E186" s="23"/>
      <c r="F186" s="23"/>
      <c r="G186" s="25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idden="1">
      <c r="A187" s="23"/>
      <c r="B187" s="23"/>
      <c r="C187" s="24"/>
      <c r="D187" s="23"/>
      <c r="E187" s="23"/>
      <c r="F187" s="23"/>
      <c r="G187" s="25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idden="1">
      <c r="A188" s="23"/>
      <c r="B188" s="23"/>
      <c r="C188" s="24"/>
      <c r="D188" s="23"/>
      <c r="E188" s="23"/>
      <c r="F188" s="23"/>
      <c r="G188" s="25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idden="1">
      <c r="A189" s="23"/>
      <c r="B189" s="23"/>
      <c r="C189" s="24"/>
      <c r="D189" s="23"/>
      <c r="E189" s="23"/>
      <c r="F189" s="23"/>
      <c r="G189" s="25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idden="1">
      <c r="A190" s="23"/>
      <c r="B190" s="23"/>
      <c r="C190" s="24"/>
      <c r="D190" s="23"/>
      <c r="E190" s="23"/>
      <c r="F190" s="23"/>
      <c r="G190" s="25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idden="1">
      <c r="A191" s="23"/>
      <c r="B191" s="23"/>
      <c r="C191" s="24"/>
      <c r="D191" s="23"/>
      <c r="E191" s="23"/>
      <c r="F191" s="23"/>
      <c r="G191" s="25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idden="1">
      <c r="A192" s="23"/>
      <c r="B192" s="23"/>
      <c r="C192" s="24"/>
      <c r="D192" s="23"/>
      <c r="E192" s="23"/>
      <c r="F192" s="23"/>
      <c r="G192" s="25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idden="1">
      <c r="A193" s="23"/>
      <c r="B193" s="23"/>
      <c r="C193" s="24"/>
      <c r="D193" s="23"/>
      <c r="E193" s="23"/>
      <c r="F193" s="23"/>
      <c r="G193" s="25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idden="1">
      <c r="A194" s="23"/>
      <c r="B194" s="23"/>
      <c r="C194" s="24"/>
      <c r="D194" s="23"/>
      <c r="E194" s="23"/>
      <c r="F194" s="23"/>
      <c r="G194" s="25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idden="1">
      <c r="A195" s="23"/>
      <c r="B195" s="23"/>
      <c r="C195" s="24"/>
      <c r="D195" s="23"/>
      <c r="E195" s="23"/>
      <c r="F195" s="23"/>
      <c r="G195" s="25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idden="1">
      <c r="A196" s="23"/>
      <c r="B196" s="23"/>
      <c r="C196" s="24"/>
      <c r="D196" s="23"/>
      <c r="E196" s="23"/>
      <c r="F196" s="23"/>
      <c r="G196" s="25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idden="1">
      <c r="A197" s="23"/>
      <c r="B197" s="23"/>
      <c r="C197" s="24"/>
      <c r="D197" s="23"/>
      <c r="E197" s="23"/>
      <c r="F197" s="23"/>
      <c r="G197" s="25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idden="1">
      <c r="A198" s="23"/>
      <c r="B198" s="23"/>
      <c r="C198" s="24"/>
      <c r="D198" s="23"/>
      <c r="E198" s="23"/>
      <c r="F198" s="23"/>
      <c r="G198" s="25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idden="1">
      <c r="A199" s="23"/>
      <c r="B199" s="23"/>
      <c r="C199" s="24"/>
      <c r="D199" s="23"/>
      <c r="E199" s="23"/>
      <c r="F199" s="23"/>
      <c r="G199" s="25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idden="1">
      <c r="A200" s="23"/>
      <c r="B200" s="23"/>
      <c r="C200" s="24"/>
      <c r="D200" s="23"/>
      <c r="E200" s="23"/>
      <c r="F200" s="23"/>
      <c r="G200" s="25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idden="1">
      <c r="A201" s="23"/>
      <c r="B201" s="23"/>
      <c r="C201" s="24"/>
      <c r="D201" s="23"/>
      <c r="E201" s="23"/>
      <c r="F201" s="23"/>
      <c r="G201" s="25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idden="1">
      <c r="A202" s="23"/>
      <c r="B202" s="23"/>
      <c r="C202" s="24"/>
      <c r="D202" s="23"/>
      <c r="E202" s="23"/>
      <c r="F202" s="23"/>
      <c r="G202" s="25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idden="1">
      <c r="A203" s="23"/>
      <c r="B203" s="23"/>
      <c r="C203" s="24"/>
      <c r="D203" s="23"/>
      <c r="E203" s="23"/>
      <c r="F203" s="23"/>
      <c r="G203" s="25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idden="1">
      <c r="A204" s="23"/>
      <c r="B204" s="23"/>
      <c r="C204" s="24"/>
      <c r="D204" s="23"/>
      <c r="E204" s="23"/>
      <c r="F204" s="23"/>
      <c r="G204" s="25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idden="1">
      <c r="A205" s="23"/>
      <c r="B205" s="23"/>
      <c r="C205" s="24"/>
      <c r="D205" s="23"/>
      <c r="E205" s="23"/>
      <c r="F205" s="23"/>
      <c r="G205" s="25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idden="1">
      <c r="A206" s="23"/>
      <c r="B206" s="23"/>
      <c r="C206" s="24"/>
      <c r="D206" s="23"/>
      <c r="E206" s="23"/>
      <c r="F206" s="23"/>
      <c r="G206" s="25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idden="1">
      <c r="A207" s="23"/>
      <c r="B207" s="23"/>
      <c r="C207" s="24"/>
      <c r="D207" s="23"/>
      <c r="E207" s="23"/>
      <c r="F207" s="23"/>
      <c r="G207" s="25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idden="1">
      <c r="A208" s="23"/>
      <c r="B208" s="23"/>
      <c r="C208" s="24"/>
      <c r="D208" s="23"/>
      <c r="E208" s="23"/>
      <c r="F208" s="23"/>
      <c r="G208" s="25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idden="1">
      <c r="A209" s="23"/>
      <c r="B209" s="23"/>
      <c r="C209" s="24"/>
      <c r="D209" s="23"/>
      <c r="E209" s="23"/>
      <c r="F209" s="23"/>
      <c r="G209" s="25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idden="1">
      <c r="A210" s="23"/>
      <c r="B210" s="23"/>
      <c r="C210" s="24"/>
      <c r="D210" s="23"/>
      <c r="E210" s="23"/>
      <c r="F210" s="23"/>
      <c r="G210" s="25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idden="1">
      <c r="A211" s="23"/>
      <c r="B211" s="23"/>
      <c r="C211" s="24"/>
      <c r="D211" s="23"/>
      <c r="E211" s="23"/>
      <c r="F211" s="23"/>
      <c r="G211" s="25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idden="1">
      <c r="A212" s="23"/>
      <c r="B212" s="23"/>
      <c r="C212" s="24"/>
      <c r="D212" s="23"/>
      <c r="E212" s="23"/>
      <c r="F212" s="23"/>
      <c r="G212" s="25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idden="1">
      <c r="A213" s="23"/>
      <c r="B213" s="23"/>
      <c r="C213" s="24"/>
      <c r="D213" s="23"/>
      <c r="E213" s="23"/>
      <c r="F213" s="23"/>
      <c r="G213" s="25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idden="1">
      <c r="A214" s="23"/>
      <c r="B214" s="23"/>
      <c r="C214" s="24"/>
      <c r="D214" s="23"/>
      <c r="E214" s="23"/>
      <c r="F214" s="23"/>
      <c r="G214" s="25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idden="1">
      <c r="A215" s="23"/>
      <c r="B215" s="23"/>
      <c r="C215" s="24"/>
      <c r="D215" s="23"/>
      <c r="E215" s="23"/>
      <c r="F215" s="23"/>
      <c r="G215" s="25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idden="1">
      <c r="A216" s="23"/>
      <c r="B216" s="23"/>
      <c r="C216" s="24"/>
      <c r="D216" s="23"/>
      <c r="E216" s="23"/>
      <c r="F216" s="23"/>
      <c r="G216" s="25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idden="1">
      <c r="A217" s="23"/>
      <c r="B217" s="23"/>
      <c r="C217" s="24"/>
      <c r="D217" s="23"/>
      <c r="E217" s="23"/>
      <c r="F217" s="23"/>
      <c r="G217" s="25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idden="1">
      <c r="A218" s="23"/>
      <c r="B218" s="23"/>
      <c r="C218" s="24"/>
      <c r="D218" s="23"/>
      <c r="E218" s="23"/>
      <c r="F218" s="23"/>
      <c r="G218" s="25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idden="1">
      <c r="A219" s="23"/>
      <c r="B219" s="23"/>
      <c r="C219" s="24"/>
      <c r="D219" s="23"/>
      <c r="E219" s="23"/>
      <c r="F219" s="23"/>
      <c r="G219" s="25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idden="1">
      <c r="A220" s="23"/>
      <c r="B220" s="23"/>
      <c r="C220" s="24"/>
      <c r="D220" s="23"/>
      <c r="E220" s="23"/>
      <c r="F220" s="23"/>
      <c r="G220" s="25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idden="1">
      <c r="A221" s="23"/>
      <c r="B221" s="23"/>
      <c r="C221" s="24"/>
      <c r="D221" s="23"/>
      <c r="E221" s="23"/>
      <c r="F221" s="23"/>
      <c r="G221" s="25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idden="1">
      <c r="A222" s="23"/>
      <c r="B222" s="23"/>
      <c r="C222" s="24"/>
      <c r="D222" s="23"/>
      <c r="E222" s="23"/>
      <c r="F222" s="23"/>
      <c r="G222" s="25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idden="1">
      <c r="A223" s="23"/>
      <c r="B223" s="23"/>
      <c r="C223" s="24"/>
      <c r="D223" s="23"/>
      <c r="E223" s="23"/>
      <c r="F223" s="23"/>
      <c r="G223" s="25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idden="1">
      <c r="A224" s="23"/>
      <c r="B224" s="23"/>
      <c r="C224" s="24"/>
      <c r="D224" s="23"/>
      <c r="E224" s="23"/>
      <c r="F224" s="23"/>
      <c r="G224" s="25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">
    <mergeCell ref="B2:D2"/>
  </mergeCells>
  <conditionalFormatting sqref="B13:D24 C12:D12">
    <cfRule type="colorScale" priority="1">
      <colorScale>
        <cfvo type="min"/>
        <cfvo type="max"/>
        <color rgb="FF00C65E"/>
        <color rgb="FFFEEDCB"/>
      </colorScale>
    </cfRule>
  </conditionalFormatting>
  <conditionalFormatting sqref="B12">
    <cfRule type="colorScale" priority="2">
      <colorScale>
        <cfvo type="min"/>
        <cfvo type="max"/>
        <color rgb="FF00C65E"/>
        <color rgb="FFFEEDCB"/>
      </colorScale>
    </cfRule>
  </conditionalFormatting>
  <dataValidations>
    <dataValidation type="list" allowBlank="1" sqref="C4">
      <formula1>'Introdução'!$AQ$22:$AQ$28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5F61"/>
    <pageSetUpPr/>
  </sheetPr>
  <sheetViews>
    <sheetView showGridLines="0" workbookViewId="0"/>
  </sheetViews>
  <sheetFormatPr customHeight="1" defaultColWidth="12.63" defaultRowHeight="15.75"/>
  <cols>
    <col customWidth="1" min="1" max="1" width="20.5"/>
    <col customWidth="1" min="2" max="2" width="13.13"/>
    <col customWidth="1" min="3" max="3" width="18.88"/>
    <col customWidth="1" min="4" max="4" width="8.5"/>
    <col customWidth="1" min="5" max="5" width="4.88"/>
    <col customWidth="1" min="6" max="6" width="1.88"/>
    <col customWidth="1" min="7" max="7" width="14.88"/>
    <col customWidth="1" min="8" max="8" width="7.0"/>
    <col customWidth="1" min="9" max="9" width="2.38"/>
    <col customWidth="1" min="10" max="10" width="12.5"/>
    <col customWidth="1" min="11" max="11" width="10.63"/>
    <col customWidth="1" min="12" max="12" width="1.0"/>
    <col customWidth="1" min="13" max="21" width="5.5"/>
    <col customWidth="1" hidden="1" min="22" max="27" width="8.63"/>
  </cols>
  <sheetData>
    <row r="1" ht="94.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ht="12.75" customHeight="1">
      <c r="B2" s="53" t="s">
        <v>66</v>
      </c>
      <c r="C2" s="54"/>
      <c r="D2" s="54"/>
      <c r="E2" s="54"/>
      <c r="F2" s="54"/>
      <c r="G2" s="54"/>
      <c r="H2" s="54"/>
      <c r="I2" s="54"/>
      <c r="J2" s="54"/>
      <c r="K2" s="55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</row>
    <row r="3" ht="9.75" customHeight="1">
      <c r="B3" s="57"/>
      <c r="C3" s="58"/>
      <c r="D3" s="58"/>
      <c r="E3" s="58"/>
      <c r="F3" s="58"/>
      <c r="G3" s="58"/>
      <c r="H3" s="58"/>
      <c r="I3" s="58"/>
      <c r="J3" s="58"/>
      <c r="K3" s="59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</row>
    <row r="4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</row>
    <row r="5" ht="21.0" customHeight="1">
      <c r="B5" s="60" t="s">
        <v>67</v>
      </c>
      <c r="C5" s="61" t="s">
        <v>68</v>
      </c>
      <c r="D5" s="61" t="s">
        <v>69</v>
      </c>
      <c r="E5" s="62"/>
      <c r="F5" s="62"/>
      <c r="G5" s="63" t="s">
        <v>70</v>
      </c>
      <c r="H5" s="64">
        <f>SUM(C6:C8)</f>
        <v>1.54</v>
      </c>
      <c r="I5" s="62"/>
      <c r="J5" s="62"/>
      <c r="K5" s="62"/>
      <c r="L5" s="62"/>
      <c r="M5" s="62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</row>
    <row r="6" ht="19.5" customHeight="1">
      <c r="B6" s="65" t="s">
        <v>71</v>
      </c>
      <c r="C6" s="66">
        <v>0.85</v>
      </c>
      <c r="D6" s="62"/>
      <c r="E6" s="62"/>
      <c r="F6" s="62"/>
      <c r="G6" s="67" t="s">
        <v>72</v>
      </c>
      <c r="H6" s="64">
        <f t="shared" ref="H6:H7" si="1">($H$5+C9)</f>
        <v>1.73</v>
      </c>
      <c r="I6" s="62"/>
      <c r="J6" s="62"/>
      <c r="K6" s="62"/>
      <c r="L6" s="62"/>
      <c r="M6" s="62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</row>
    <row r="7" ht="19.5" customHeight="1">
      <c r="B7" s="68" t="s">
        <v>73</v>
      </c>
      <c r="C7" s="69">
        <v>0.62</v>
      </c>
      <c r="D7" s="70"/>
      <c r="E7" s="62"/>
      <c r="F7" s="62"/>
      <c r="G7" s="63" t="s">
        <v>74</v>
      </c>
      <c r="H7" s="64">
        <f t="shared" si="1"/>
        <v>4.96</v>
      </c>
      <c r="I7" s="62"/>
      <c r="J7" s="62"/>
      <c r="K7" s="62"/>
      <c r="L7" s="62"/>
      <c r="M7" s="62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</row>
    <row r="8" ht="19.5" customHeight="1">
      <c r="B8" s="65" t="s">
        <v>75</v>
      </c>
      <c r="C8" s="71">
        <v>0.07</v>
      </c>
      <c r="D8" s="72">
        <f>(C8*390)</f>
        <v>27.3</v>
      </c>
      <c r="E8" s="62"/>
      <c r="F8" s="62"/>
      <c r="G8" s="73"/>
      <c r="H8" s="73"/>
      <c r="I8" s="62"/>
      <c r="J8" s="62"/>
      <c r="K8" s="62"/>
      <c r="L8" s="62"/>
      <c r="M8" s="62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ht="19.5" customHeight="1">
      <c r="B9" s="68" t="s">
        <v>76</v>
      </c>
      <c r="C9" s="69">
        <v>0.19</v>
      </c>
      <c r="D9" s="70"/>
      <c r="E9" s="62"/>
      <c r="F9" s="62"/>
      <c r="G9" s="73"/>
      <c r="H9" s="73"/>
      <c r="I9" s="62"/>
      <c r="J9" s="62"/>
      <c r="K9" s="62"/>
      <c r="L9" s="62"/>
      <c r="M9" s="62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ht="19.5" customHeight="1">
      <c r="B10" s="65" t="s">
        <v>77</v>
      </c>
      <c r="C10" s="66">
        <v>3.42</v>
      </c>
      <c r="D10" s="62"/>
      <c r="E10" s="62"/>
      <c r="F10" s="62"/>
      <c r="G10" s="73"/>
      <c r="H10" s="73"/>
      <c r="I10" s="62"/>
      <c r="J10" s="62"/>
      <c r="K10" s="62"/>
      <c r="L10" s="62"/>
      <c r="M10" s="62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</row>
    <row r="11" ht="19.5" customHeight="1">
      <c r="B11" s="68" t="s">
        <v>78</v>
      </c>
      <c r="C11" s="74">
        <v>3.29</v>
      </c>
      <c r="D11" s="70" t="s">
        <v>69</v>
      </c>
      <c r="E11" s="62"/>
      <c r="F11" s="62"/>
      <c r="G11" s="73"/>
      <c r="H11" s="73"/>
      <c r="I11" s="62"/>
      <c r="J11" s="62"/>
      <c r="K11" s="62"/>
      <c r="L11" s="62"/>
      <c r="M11" s="62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ht="18.0" customHeight="1">
      <c r="B12" s="67"/>
      <c r="C12" s="73"/>
      <c r="D12" s="62"/>
      <c r="E12" s="62"/>
      <c r="F12" s="62"/>
      <c r="G12" s="73"/>
      <c r="H12" s="73"/>
      <c r="I12" s="73"/>
      <c r="J12" s="73"/>
      <c r="K12" s="73"/>
      <c r="L12" s="73"/>
      <c r="M12" s="73"/>
      <c r="N12" s="75"/>
      <c r="O12" s="75"/>
      <c r="P12" s="75"/>
      <c r="Q12" s="75"/>
      <c r="R12" s="75"/>
      <c r="S12" s="75"/>
      <c r="T12" s="56"/>
      <c r="U12" s="56"/>
      <c r="V12" s="56"/>
      <c r="W12" s="56"/>
      <c r="X12" s="56"/>
      <c r="Y12" s="56"/>
      <c r="Z12" s="56"/>
      <c r="AA12" s="56"/>
    </row>
    <row r="13" ht="21.0" customHeight="1">
      <c r="B13" s="60" t="s">
        <v>79</v>
      </c>
      <c r="C13" s="76" t="str">
        <f>IF(H7&lt;5,"Arenosa",IF(H7&lt;7,"Médio Arenosa",IF(H7&lt;9,"Médio",IF(H7&lt;11,"Médio Argilosa",IF(H7&gt;10,"Argilosa",0)))))</f>
        <v>Arenosa</v>
      </c>
      <c r="D13" s="61" t="s">
        <v>80</v>
      </c>
      <c r="E13" s="61" t="s">
        <v>81</v>
      </c>
      <c r="F13" s="56"/>
      <c r="G13" s="77" t="s">
        <v>82</v>
      </c>
      <c r="H13" s="20"/>
      <c r="I13" s="56"/>
      <c r="J13" s="78" t="s">
        <v>83</v>
      </c>
      <c r="K13" s="20"/>
      <c r="L13" s="62"/>
      <c r="M13" s="62"/>
      <c r="N13" s="75"/>
      <c r="O13" s="75"/>
      <c r="P13" s="75"/>
      <c r="Q13" s="75"/>
      <c r="R13" s="75"/>
      <c r="S13" s="75"/>
      <c r="T13" s="56"/>
      <c r="U13" s="56"/>
      <c r="V13" s="56"/>
      <c r="W13" s="56"/>
      <c r="X13" s="56"/>
      <c r="Y13" s="56"/>
      <c r="Z13" s="56"/>
      <c r="AA13" s="56"/>
    </row>
    <row r="14" ht="19.5" customHeight="1">
      <c r="B14" s="65" t="s">
        <v>84</v>
      </c>
      <c r="C14" s="79">
        <f>IFERROR((H5/H7)*100,0)</f>
        <v>31.0483871</v>
      </c>
      <c r="D14" s="80">
        <v>60.0</v>
      </c>
      <c r="E14" s="80">
        <v>80.0</v>
      </c>
      <c r="F14" s="62"/>
      <c r="G14" s="81">
        <f>(C6/C7)</f>
        <v>1.370967742</v>
      </c>
      <c r="I14" s="62"/>
      <c r="J14" s="68" t="s">
        <v>85</v>
      </c>
      <c r="K14" s="82">
        <v>37.0</v>
      </c>
      <c r="L14" s="62"/>
      <c r="M14" s="62"/>
      <c r="N14" s="56"/>
      <c r="O14" s="56"/>
      <c r="P14" s="56"/>
      <c r="Q14" s="75"/>
      <c r="R14" s="75"/>
      <c r="S14" s="75"/>
      <c r="T14" s="56"/>
      <c r="U14" s="56"/>
      <c r="V14" s="56"/>
      <c r="W14" s="56"/>
      <c r="X14" s="56"/>
      <c r="Y14" s="56"/>
      <c r="Z14" s="56"/>
      <c r="AA14" s="56"/>
    </row>
    <row r="15" ht="19.5" customHeight="1">
      <c r="B15" s="68" t="s">
        <v>86</v>
      </c>
      <c r="C15" s="79">
        <f t="shared" ref="C15:C17" si="2">IFERROR(((C6*100)/$H$5),0)</f>
        <v>55.19480519</v>
      </c>
      <c r="D15" s="82">
        <v>40.0</v>
      </c>
      <c r="E15" s="82">
        <v>60.0</v>
      </c>
      <c r="F15" s="62"/>
      <c r="I15" s="62"/>
      <c r="J15" s="83" t="s">
        <v>87</v>
      </c>
      <c r="K15" s="80">
        <v>18.0</v>
      </c>
      <c r="L15" s="62"/>
      <c r="M15" s="62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ht="19.5" customHeight="1">
      <c r="B16" s="65" t="s">
        <v>88</v>
      </c>
      <c r="C16" s="79">
        <f t="shared" si="2"/>
        <v>40.25974026</v>
      </c>
      <c r="D16" s="80">
        <v>10.0</v>
      </c>
      <c r="E16" s="80">
        <v>20.0</v>
      </c>
      <c r="F16" s="62"/>
      <c r="G16" s="84" t="str">
        <f>IF(G14&lt;3,"Usar Calcário calcítico",IF(3&gt;G14&lt;4,"Usar Calcário Magnesiano",IF(G14&gt;4,"Usar Calcário Dolomítico","")))</f>
        <v>Usar Calcário calcítico</v>
      </c>
      <c r="H16" s="55"/>
      <c r="I16" s="62"/>
      <c r="J16" s="68" t="s">
        <v>89</v>
      </c>
      <c r="K16" s="82">
        <v>95.0</v>
      </c>
      <c r="L16" s="62"/>
      <c r="M16" s="62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</row>
    <row r="17" ht="19.5" customHeight="1">
      <c r="B17" s="68" t="s">
        <v>90</v>
      </c>
      <c r="C17" s="79">
        <f t="shared" si="2"/>
        <v>4.545454545</v>
      </c>
      <c r="D17" s="82">
        <v>3.0</v>
      </c>
      <c r="E17" s="82">
        <v>5.0</v>
      </c>
      <c r="F17" s="62"/>
      <c r="G17" s="57"/>
      <c r="H17" s="59"/>
      <c r="I17" s="62"/>
      <c r="J17" s="62"/>
      <c r="K17" s="62"/>
      <c r="L17" s="62"/>
      <c r="M17" s="62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</row>
    <row r="18" ht="18.0" customHeight="1">
      <c r="B18" s="62"/>
      <c r="C18" s="62"/>
      <c r="D18" s="85"/>
      <c r="E18" s="85"/>
      <c r="F18" s="62"/>
      <c r="G18" s="62"/>
      <c r="H18" s="62"/>
      <c r="I18" s="62"/>
      <c r="J18" s="62"/>
      <c r="K18" s="62"/>
      <c r="L18" s="62"/>
      <c r="M18" s="62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</row>
    <row r="19" ht="21.0" customHeight="1">
      <c r="B19" s="62"/>
      <c r="C19" s="62"/>
      <c r="D19" s="85"/>
      <c r="E19" s="85"/>
      <c r="F19" s="62"/>
      <c r="G19" s="86" t="s">
        <v>91</v>
      </c>
      <c r="H19" s="87" t="s">
        <v>92</v>
      </c>
      <c r="I19" s="62"/>
      <c r="J19" s="61" t="s">
        <v>93</v>
      </c>
      <c r="K19" s="61" t="s">
        <v>94</v>
      </c>
      <c r="L19" s="62"/>
      <c r="M19" s="62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</row>
    <row r="20" ht="19.5" customHeight="1">
      <c r="B20" s="88" t="s">
        <v>95</v>
      </c>
      <c r="F20" s="62"/>
      <c r="G20" s="70" t="s">
        <v>96</v>
      </c>
      <c r="H20" s="89">
        <f>((70-C14)*H7)/K16</f>
        <v>2.033684211</v>
      </c>
      <c r="I20" s="90"/>
      <c r="J20" s="79">
        <f t="shared" ref="J20:J22" si="3">(H20*$K$14/100)</f>
        <v>0.7524631579</v>
      </c>
      <c r="K20" s="79">
        <f t="shared" ref="K20:K22" si="4">(J20/1.4)*1000</f>
        <v>537.4736842</v>
      </c>
      <c r="L20" s="62"/>
      <c r="M20" s="62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ht="19.5" customHeight="1">
      <c r="B21" s="88" t="s">
        <v>97</v>
      </c>
      <c r="F21" s="62"/>
      <c r="G21" s="62" t="s">
        <v>96</v>
      </c>
      <c r="H21" s="89">
        <f>(1*(C9-((C14*H6)/100))+(2-(C6+C7)))*10</f>
        <v>1.828629032</v>
      </c>
      <c r="I21" s="90"/>
      <c r="J21" s="79">
        <f t="shared" si="3"/>
        <v>0.6765927419</v>
      </c>
      <c r="K21" s="79">
        <f t="shared" si="4"/>
        <v>483.28053</v>
      </c>
      <c r="L21" s="62"/>
      <c r="M21" s="62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</row>
    <row r="22" ht="19.5" customHeight="1">
      <c r="B22" s="88" t="s">
        <v>98</v>
      </c>
      <c r="F22" s="62"/>
      <c r="G22" s="70" t="s">
        <v>96</v>
      </c>
      <c r="H22" s="89">
        <f>(((((((((H7*(E15/100))-C6)*200)*2))))/0.715)/(K14/100))/1000</f>
        <v>3.214515215</v>
      </c>
      <c r="I22" s="90"/>
      <c r="J22" s="79">
        <f t="shared" si="3"/>
        <v>1.189370629</v>
      </c>
      <c r="K22" s="79">
        <f t="shared" si="4"/>
        <v>849.5504496</v>
      </c>
      <c r="L22" s="62"/>
      <c r="M22" s="62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</row>
    <row r="23">
      <c r="B23" s="91"/>
      <c r="C23" s="91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</row>
    <row r="24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</row>
    <row r="25" hidden="1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</row>
    <row r="26" hidden="1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</row>
    <row r="27" hidden="1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</row>
    <row r="28" hidden="1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</row>
    <row r="29" hidden="1"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</row>
    <row r="30" hidden="1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</row>
    <row r="31" hidden="1"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</row>
    <row r="32" hidden="1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</row>
    <row r="33" hidden="1"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</row>
    <row r="34" hidden="1"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</row>
    <row r="35" hidden="1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</row>
    <row r="36" hidden="1"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</row>
    <row r="37" hidden="1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</row>
    <row r="38" hidden="1"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</row>
    <row r="39" hidden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</row>
    <row r="40" hidden="1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</row>
    <row r="41" hidden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</row>
    <row r="42" hidden="1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hidden="1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</row>
    <row r="44" hidden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</row>
    <row r="45" hidden="1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</row>
    <row r="46" hidden="1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</row>
    <row r="47" hidden="1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</row>
    <row r="48" hidden="1"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</row>
    <row r="49" hidden="1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</row>
    <row r="50" hidden="1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</row>
    <row r="51" hidden="1"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</row>
    <row r="52" hidden="1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</row>
    <row r="53" hidden="1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</row>
    <row r="54" hidden="1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</row>
    <row r="55" hidden="1"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</row>
    <row r="56" hidden="1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</row>
    <row r="57" hidden="1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</row>
    <row r="58" hidden="1"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</row>
    <row r="59" hidden="1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0" hidden="1"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</row>
    <row r="61" hidden="1"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</row>
    <row r="62" hidden="1"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  <row r="63" hidden="1"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</row>
    <row r="64" hidden="1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  <row r="65" hidden="1"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</row>
    <row r="66" hidden="1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</row>
    <row r="67" hidden="1"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68" hidden="1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</row>
    <row r="69" hidden="1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</row>
    <row r="70" hidden="1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</row>
    <row r="71" hidden="1"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</row>
    <row r="72" hidden="1"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</row>
    <row r="73" hidden="1"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</row>
    <row r="74" hidden="1"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</row>
    <row r="75" hidden="1"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</row>
    <row r="76" hidden="1"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</row>
    <row r="77" hidden="1"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</row>
    <row r="78" hidden="1"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</row>
    <row r="79" hidden="1"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</row>
    <row r="80" hidden="1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</row>
    <row r="81" hidden="1">
      <c r="B81" s="56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</row>
    <row r="82" hidden="1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</row>
    <row r="83" hidden="1"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</row>
    <row r="84" hidden="1"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</row>
    <row r="85"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</row>
    <row r="86"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</row>
    <row r="87"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</row>
    <row r="88"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</row>
    <row r="89"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</row>
    <row r="90"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</row>
    <row r="91"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</row>
    <row r="92"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</row>
    <row r="93" hidden="1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</row>
    <row r="94" hidden="1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</row>
    <row r="95" hidden="1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</row>
    <row r="96" hidden="1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hidden="1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</row>
    <row r="98" hidden="1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</row>
    <row r="99" hidden="1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</row>
    <row r="100" hidden="1"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</row>
    <row r="101" hidden="1"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</row>
    <row r="102" hidden="1"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</row>
    <row r="103" hidden="1"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</row>
    <row r="104" hidden="1"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</row>
    <row r="105" hidden="1"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</row>
    <row r="106" hidden="1"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</row>
    <row r="107" hidden="1"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</row>
    <row r="108" hidden="1"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</row>
    <row r="109" hidden="1"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</row>
    <row r="110" hidden="1"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</row>
    <row r="111" hidden="1"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</row>
    <row r="112" hidden="1"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</row>
    <row r="113" hidden="1"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</row>
    <row r="114" hidden="1"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</row>
    <row r="115" hidden="1"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</row>
    <row r="116" hidden="1"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</row>
    <row r="117" hidden="1"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</row>
    <row r="118" hidden="1"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</row>
    <row r="119" hidden="1"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</row>
    <row r="120" hidden="1"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</row>
    <row r="121" hidden="1"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</row>
    <row r="122" hidden="1"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</row>
    <row r="123" hidden="1"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</row>
    <row r="124" hidden="1"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</row>
    <row r="125" hidden="1"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</row>
    <row r="126" hidden="1"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</row>
    <row r="127" hidden="1"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</row>
    <row r="128" hidden="1"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</row>
    <row r="129" hidden="1"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</row>
    <row r="130" hidden="1"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</row>
    <row r="131" hidden="1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</row>
    <row r="132" hidden="1"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</row>
    <row r="133" hidden="1"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</row>
    <row r="134" hidden="1"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</row>
    <row r="135" hidden="1"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</row>
    <row r="136" hidden="1"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</row>
    <row r="137" hidden="1"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</row>
    <row r="138" hidden="1"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</row>
    <row r="139" hidden="1"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</row>
    <row r="140" hidden="1"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</row>
    <row r="141" hidden="1"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</row>
    <row r="142" hidden="1"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</row>
    <row r="143" hidden="1"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</row>
    <row r="144" hidden="1"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</row>
    <row r="145" hidden="1"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</row>
    <row r="146" hidden="1"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</row>
    <row r="147" hidden="1"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</row>
    <row r="148" hidden="1"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</row>
    <row r="149" hidden="1"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</row>
    <row r="150" hidden="1"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</row>
    <row r="151" hidden="1"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</row>
    <row r="152" hidden="1"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</row>
    <row r="153" hidden="1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</row>
    <row r="154" hidden="1"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</row>
    <row r="155" hidden="1"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</row>
    <row r="156" hidden="1"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</row>
    <row r="157" hidden="1"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</row>
    <row r="158" hidden="1"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</row>
    <row r="159" hidden="1"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</row>
    <row r="160" hidden="1"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</row>
    <row r="161" hidden="1"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</row>
    <row r="162" hidden="1"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</row>
    <row r="163" hidden="1"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</row>
    <row r="164" hidden="1"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</row>
    <row r="165" hidden="1"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</row>
    <row r="166" hidden="1"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</row>
    <row r="167" hidden="1"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</row>
    <row r="168" hidden="1"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</row>
    <row r="169" hidden="1"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</row>
    <row r="170" hidden="1"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</row>
    <row r="171" hidden="1"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</row>
    <row r="172" hidden="1"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</row>
    <row r="173" hidden="1"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</row>
    <row r="174" hidden="1"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</row>
    <row r="175" hidden="1"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</row>
    <row r="176" hidden="1"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</row>
    <row r="177" hidden="1"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</row>
    <row r="178" hidden="1"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</row>
    <row r="179" hidden="1"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</row>
    <row r="180" hidden="1"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</row>
    <row r="181" hidden="1"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</row>
    <row r="182" hidden="1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</row>
    <row r="183" hidden="1"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</row>
    <row r="184" hidden="1"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</row>
    <row r="185" hidden="1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</row>
    <row r="186" hidden="1"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</row>
    <row r="187" hidden="1"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</row>
    <row r="188" hidden="1"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</row>
    <row r="189" hidden="1"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</row>
    <row r="190" hidden="1"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</row>
    <row r="191" hidden="1"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</row>
    <row r="192" hidden="1"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</row>
    <row r="193" hidden="1"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</row>
    <row r="194" hidden="1"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</row>
    <row r="195" hidden="1"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</row>
    <row r="196" hidden="1"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</row>
    <row r="197" hidden="1">
      <c r="B197" s="56"/>
      <c r="C197" s="56"/>
      <c r="D197" s="56"/>
      <c r="E197" s="56"/>
      <c r="F197" s="56"/>
      <c r="G197" s="56"/>
      <c r="H197" s="56"/>
      <c r="I197" s="56"/>
      <c r="J197" s="56"/>
      <c r="K197" s="56"/>
      <c r="L197" s="56"/>
      <c r="M197" s="5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</row>
    <row r="198" hidden="1">
      <c r="B198" s="56"/>
      <c r="C198" s="56"/>
      <c r="D198" s="56"/>
      <c r="E198" s="56"/>
      <c r="F198" s="56"/>
      <c r="G198" s="56"/>
      <c r="H198" s="56"/>
      <c r="I198" s="56"/>
      <c r="J198" s="56"/>
      <c r="K198" s="56"/>
      <c r="L198" s="56"/>
      <c r="M198" s="5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</row>
    <row r="199" hidden="1">
      <c r="B199" s="56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</row>
    <row r="200" hidden="1">
      <c r="B200" s="56"/>
      <c r="C200" s="56"/>
      <c r="D200" s="56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</row>
    <row r="201" hidden="1">
      <c r="B201" s="56"/>
      <c r="C201" s="56"/>
      <c r="D201" s="56"/>
      <c r="E201" s="56"/>
      <c r="F201" s="56"/>
      <c r="G201" s="56"/>
      <c r="H201" s="56"/>
      <c r="I201" s="56"/>
      <c r="J201" s="56"/>
      <c r="K201" s="56"/>
      <c r="L201" s="56"/>
      <c r="M201" s="5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</row>
    <row r="202" hidden="1">
      <c r="B202" s="56"/>
      <c r="C202" s="56"/>
      <c r="D202" s="56"/>
      <c r="E202" s="56"/>
      <c r="F202" s="56"/>
      <c r="G202" s="56"/>
      <c r="H202" s="56"/>
      <c r="I202" s="56"/>
      <c r="J202" s="56"/>
      <c r="K202" s="56"/>
      <c r="L202" s="56"/>
      <c r="M202" s="5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</row>
    <row r="203" hidden="1">
      <c r="B203" s="56"/>
      <c r="C203" s="56"/>
      <c r="D203" s="56"/>
      <c r="E203" s="56"/>
      <c r="F203" s="56"/>
      <c r="G203" s="56"/>
      <c r="H203" s="56"/>
      <c r="I203" s="56"/>
      <c r="J203" s="56"/>
      <c r="K203" s="56"/>
      <c r="L203" s="56"/>
      <c r="M203" s="5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</row>
    <row r="204" hidden="1">
      <c r="B204" s="56"/>
      <c r="C204" s="56"/>
      <c r="D204" s="56"/>
      <c r="E204" s="56"/>
      <c r="F204" s="56"/>
      <c r="G204" s="56"/>
      <c r="H204" s="56"/>
      <c r="I204" s="56"/>
      <c r="J204" s="56"/>
      <c r="K204" s="56"/>
      <c r="L204" s="56"/>
      <c r="M204" s="5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</row>
    <row r="205" hidden="1">
      <c r="B205" s="56"/>
      <c r="C205" s="56"/>
      <c r="D205" s="56"/>
      <c r="E205" s="56"/>
      <c r="F205" s="56"/>
      <c r="G205" s="56"/>
      <c r="H205" s="56"/>
      <c r="I205" s="56"/>
      <c r="J205" s="56"/>
      <c r="K205" s="56"/>
      <c r="L205" s="56"/>
      <c r="M205" s="5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</row>
    <row r="206" hidden="1">
      <c r="B206" s="56"/>
      <c r="C206" s="56"/>
      <c r="D206" s="56"/>
      <c r="E206" s="56"/>
      <c r="F206" s="56"/>
      <c r="G206" s="56"/>
      <c r="H206" s="56"/>
      <c r="I206" s="56"/>
      <c r="J206" s="56"/>
      <c r="K206" s="56"/>
      <c r="L206" s="56"/>
      <c r="M206" s="5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</row>
    <row r="207" hidden="1">
      <c r="B207" s="56"/>
      <c r="C207" s="56"/>
      <c r="D207" s="56"/>
      <c r="E207" s="56"/>
      <c r="F207" s="56"/>
      <c r="G207" s="56"/>
      <c r="H207" s="56"/>
      <c r="I207" s="56"/>
      <c r="J207" s="56"/>
      <c r="K207" s="56"/>
      <c r="L207" s="56"/>
      <c r="M207" s="5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</row>
    <row r="208" hidden="1"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</row>
    <row r="209" hidden="1"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</row>
    <row r="210" hidden="1">
      <c r="B210" s="56"/>
      <c r="C210" s="56"/>
      <c r="D210" s="56"/>
      <c r="E210" s="56"/>
      <c r="F210" s="56"/>
      <c r="G210" s="56"/>
      <c r="H210" s="56"/>
      <c r="I210" s="56"/>
      <c r="J210" s="56"/>
      <c r="K210" s="56"/>
      <c r="L210" s="56"/>
      <c r="M210" s="5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</row>
    <row r="211" hidden="1">
      <c r="B211" s="56"/>
      <c r="C211" s="56"/>
      <c r="D211" s="56"/>
      <c r="E211" s="56"/>
      <c r="F211" s="56"/>
      <c r="G211" s="56"/>
      <c r="H211" s="56"/>
      <c r="I211" s="56"/>
      <c r="J211" s="56"/>
      <c r="K211" s="56"/>
      <c r="L211" s="56"/>
      <c r="M211" s="5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</row>
    <row r="212" hidden="1"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</row>
    <row r="213" hidden="1">
      <c r="B213" s="56"/>
      <c r="C213" s="56"/>
      <c r="D213" s="56"/>
      <c r="E213" s="56"/>
      <c r="F213" s="56"/>
      <c r="G213" s="56"/>
      <c r="H213" s="56"/>
      <c r="I213" s="56"/>
      <c r="J213" s="56"/>
      <c r="K213" s="56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</row>
    <row r="214" hidden="1">
      <c r="B214" s="56"/>
      <c r="C214" s="56"/>
      <c r="D214" s="56"/>
      <c r="E214" s="56"/>
      <c r="F214" s="56"/>
      <c r="G214" s="56"/>
      <c r="H214" s="56"/>
      <c r="I214" s="56"/>
      <c r="J214" s="56"/>
      <c r="K214" s="56"/>
      <c r="L214" s="56"/>
      <c r="M214" s="5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</row>
    <row r="215" hidden="1">
      <c r="B215" s="56"/>
      <c r="C215" s="56"/>
      <c r="D215" s="56"/>
      <c r="E215" s="56"/>
      <c r="F215" s="56"/>
      <c r="G215" s="56"/>
      <c r="H215" s="56"/>
      <c r="I215" s="56"/>
      <c r="J215" s="56"/>
      <c r="K215" s="56"/>
      <c r="L215" s="56"/>
      <c r="M215" s="5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</row>
    <row r="216" hidden="1">
      <c r="B216" s="56"/>
      <c r="C216" s="56"/>
      <c r="D216" s="56"/>
      <c r="E216" s="56"/>
      <c r="F216" s="56"/>
      <c r="G216" s="56"/>
      <c r="H216" s="56"/>
      <c r="I216" s="56"/>
      <c r="J216" s="56"/>
      <c r="K216" s="56"/>
      <c r="L216" s="56"/>
      <c r="M216" s="5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</row>
    <row r="217" hidden="1">
      <c r="B217" s="56"/>
      <c r="C217" s="56"/>
      <c r="D217" s="56"/>
      <c r="E217" s="56"/>
      <c r="F217" s="56"/>
      <c r="G217" s="56"/>
      <c r="H217" s="56"/>
      <c r="I217" s="56"/>
      <c r="J217" s="56"/>
      <c r="K217" s="56"/>
      <c r="L217" s="56"/>
      <c r="M217" s="5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</row>
    <row r="218" hidden="1">
      <c r="B218" s="56"/>
      <c r="C218" s="56"/>
      <c r="D218" s="56"/>
      <c r="E218" s="56"/>
      <c r="F218" s="56"/>
      <c r="G218" s="56"/>
      <c r="H218" s="56"/>
      <c r="I218" s="56"/>
      <c r="J218" s="56"/>
      <c r="K218" s="56"/>
      <c r="L218" s="56"/>
      <c r="M218" s="5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</row>
    <row r="219" hidden="1">
      <c r="B219" s="56"/>
      <c r="C219" s="56"/>
      <c r="D219" s="56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</row>
    <row r="220" hidden="1">
      <c r="B220" s="56"/>
      <c r="C220" s="56"/>
      <c r="D220" s="56"/>
      <c r="E220" s="56"/>
      <c r="F220" s="56"/>
      <c r="G220" s="56"/>
      <c r="H220" s="56"/>
      <c r="I220" s="56"/>
      <c r="J220" s="56"/>
      <c r="K220" s="56"/>
      <c r="L220" s="56"/>
      <c r="M220" s="5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</row>
    <row r="221" hidden="1">
      <c r="B221" s="56"/>
      <c r="C221" s="56"/>
      <c r="D221" s="56"/>
      <c r="E221" s="56"/>
      <c r="F221" s="56"/>
      <c r="G221" s="56"/>
      <c r="H221" s="56"/>
      <c r="I221" s="56"/>
      <c r="J221" s="56"/>
      <c r="K221" s="56"/>
      <c r="L221" s="56"/>
      <c r="M221" s="5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</row>
    <row r="222" hidden="1">
      <c r="B222" s="56"/>
      <c r="C222" s="56"/>
      <c r="D222" s="56"/>
      <c r="E222" s="56"/>
      <c r="F222" s="56"/>
      <c r="G222" s="56"/>
      <c r="H222" s="56"/>
      <c r="I222" s="56"/>
      <c r="J222" s="56"/>
      <c r="K222" s="56"/>
      <c r="L222" s="56"/>
      <c r="M222" s="5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</row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8">
    <mergeCell ref="B2:K3"/>
    <mergeCell ref="G13:H13"/>
    <mergeCell ref="J13:K13"/>
    <mergeCell ref="G14:H15"/>
    <mergeCell ref="G16:H17"/>
    <mergeCell ref="B20:E20"/>
    <mergeCell ref="B21:E21"/>
    <mergeCell ref="B22:E22"/>
  </mergeCells>
  <printOptions/>
  <pageMargins bottom="0.787401575" footer="0.0" header="0.0" left="0.511811024" right="0.511811024" top="0.787401575"/>
  <pageSetup paperSize="9" orientation="portrait"/>
  <drawing r:id="rId1"/>
</worksheet>
</file>